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5" yWindow="-15" windowWidth="15360" windowHeight="13620" activeTab="6"/>
  </bookViews>
  <sheets>
    <sheet name="Strat Plan" sheetId="1" r:id="rId1"/>
    <sheet name="Solidarity" sheetId="2" r:id="rId2"/>
    <sheet name="Training" sheetId="3" r:id="rId3"/>
    <sheet name="Succession" sheetId="4" r:id="rId4"/>
    <sheet name="Prioritizing" sheetId="6" r:id="rId5"/>
    <sheet name="Budget 2018-19" sheetId="7" r:id="rId6"/>
    <sheet name="Summary Budget 2017-18" sheetId="5" r:id="rId7"/>
  </sheets>
  <calcPr calcId="144525" concurrentCalc="0"/>
  <customWorkbookViews>
    <customWorkbookView name="Kaye - Personal View" guid="{F9DE32B6-F328-4BE9-9CD8-4732EE802248}" mergeInterval="0" personalView="1" maximized="1" windowWidth="1440" windowHeight="694" activeSheetId="1"/>
    <customWorkbookView name="Hazel Corcoran - Personal View" guid="{D6E32C2C-E2C1-DC4C-A15E-009C1CC27DB9}" mergeInterval="0" personalView="1" xWindow="17" yWindow="86" windowWidth="1278" windowHeight="858" activeSheetId="1" showStatusbar="0" showComments="commIndAndComment"/>
    <customWorkbookView name="Russ C - Personal View" guid="{2B515912-5119-416D-BDF7-B3B53994AC14}" mergeInterval="0" personalView="1" maximized="1" xWindow="-9" yWindow="-9" windowWidth="1938" windowHeight="1168" activeSheetId="1"/>
  </customWorkbookViews>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B18" i="2"/>
  <c r="B6" i="2"/>
  <c r="B11" i="2"/>
  <c r="C3" i="2"/>
  <c r="B3" i="2"/>
  <c r="C8" i="4"/>
  <c r="C13" i="4"/>
  <c r="B15" i="4"/>
  <c r="B16" i="4"/>
  <c r="B17" i="4"/>
  <c r="C20" i="4"/>
  <c r="C21" i="4"/>
  <c r="C30" i="1"/>
  <c r="C17" i="3"/>
  <c r="B21" i="3"/>
  <c r="B20" i="3"/>
  <c r="B19" i="3"/>
  <c r="C23" i="3"/>
  <c r="C9" i="3"/>
  <c r="C27" i="1"/>
  <c r="C19" i="1"/>
  <c r="C24" i="1"/>
  <c r="C24" i="3"/>
  <c r="C29" i="1"/>
  <c r="C23" i="2"/>
  <c r="C21" i="2"/>
  <c r="C17" i="2"/>
  <c r="C15" i="2"/>
  <c r="C13" i="2"/>
  <c r="C10" i="2"/>
  <c r="C7" i="2"/>
  <c r="C8" i="2"/>
  <c r="C24" i="2"/>
  <c r="C22" i="2"/>
  <c r="C20" i="2"/>
  <c r="C16" i="2"/>
  <c r="C14" i="2"/>
  <c r="C6" i="2"/>
  <c r="C9" i="2"/>
  <c r="C11" i="2"/>
  <c r="C25" i="2"/>
  <c r="C18" i="2"/>
  <c r="C26" i="2"/>
  <c r="C28" i="1"/>
  <c r="C31" i="1"/>
</calcChain>
</file>

<file path=xl/sharedStrings.xml><?xml version="1.0" encoding="utf-8"?>
<sst xmlns="http://schemas.openxmlformats.org/spreadsheetml/2006/main" count="344" uniqueCount="255">
  <si>
    <t>Short, Med, Long</t>
  </si>
  <si>
    <t>Timeframe Focus</t>
  </si>
  <si>
    <t>Short and medium</t>
  </si>
  <si>
    <t>All</t>
  </si>
  <si>
    <t>(1-3, 4-10, 10+)</t>
  </si>
  <si>
    <t>Priority</t>
  </si>
  <si>
    <t>Short</t>
  </si>
  <si>
    <t>c. Leveraging funding for larger directions and implementation</t>
  </si>
  <si>
    <t>e. Is it a growth sector?</t>
  </si>
  <si>
    <t>b. What is CWCF capable of funding with its own resources?</t>
  </si>
  <si>
    <t>d. Potential partnerships</t>
  </si>
  <si>
    <t>f. Does CWCF have the organizational capacity to fulfill the strategy, and the combination of strategies?</t>
  </si>
  <si>
    <t>g. Is replication of the initiative possible?</t>
  </si>
  <si>
    <t>i. Consider the overall context / situation / implications</t>
  </si>
  <si>
    <t>j. What is the geographic co-op ecosystem / capacity / membership</t>
  </si>
  <si>
    <t xml:space="preserve">k. Short, medium and long term timeframes </t>
  </si>
  <si>
    <t>Membership Dues</t>
  </si>
  <si>
    <t>$ Annual</t>
  </si>
  <si>
    <t>The Co-operators dividend</t>
  </si>
  <si>
    <t>Fee for service</t>
  </si>
  <si>
    <t>Net Revenue</t>
  </si>
  <si>
    <t>Board costs</t>
  </si>
  <si>
    <t>Office, Insurance, etc.</t>
  </si>
  <si>
    <t>AGM net</t>
  </si>
  <si>
    <t>Audit</t>
  </si>
  <si>
    <t>Dues</t>
  </si>
  <si>
    <t>Newsletter &amp; misc.</t>
  </si>
  <si>
    <t>Grants and member engagement</t>
  </si>
  <si>
    <t>Tele-learning sessions</t>
  </si>
  <si>
    <t>Expenses</t>
  </si>
  <si>
    <t>Net Income (budgeted)</t>
  </si>
  <si>
    <t>Staff training &amp; special projects</t>
  </si>
  <si>
    <t>% Total/Net</t>
  </si>
  <si>
    <t>% of net revenue</t>
  </si>
  <si>
    <t>CWCF Current Capacity - 2017/18 Budget (Summary)</t>
  </si>
  <si>
    <t>Mostly associate members</t>
  </si>
  <si>
    <t xml:space="preserve">Note:  83%  of net revenue is from outside </t>
  </si>
  <si>
    <t>Medium</t>
  </si>
  <si>
    <t>Strategic planning</t>
  </si>
  <si>
    <t>Available Reserves</t>
  </si>
  <si>
    <t>Resource Allocation</t>
  </si>
  <si>
    <t>Human</t>
  </si>
  <si>
    <t>Financial</t>
  </si>
  <si>
    <t>Implementation / Action Plan</t>
  </si>
  <si>
    <t>Total</t>
  </si>
  <si>
    <t>Staff, board and regional members</t>
  </si>
  <si>
    <t>Expense Description</t>
  </si>
  <si>
    <t>Consulting</t>
  </si>
  <si>
    <t>Self-supporting</t>
  </si>
  <si>
    <t>High</t>
  </si>
  <si>
    <t>Status quo</t>
  </si>
  <si>
    <t>Staff and board</t>
  </si>
  <si>
    <t>NA</t>
  </si>
  <si>
    <t>Staff, board and members</t>
  </si>
  <si>
    <t xml:space="preserve">Travel expenses and conference subsidies </t>
  </si>
  <si>
    <t>Staff and TA providers, and co-op developers</t>
  </si>
  <si>
    <t>CWCF Core Activities and Member Services</t>
  </si>
  <si>
    <t>Strategies</t>
  </si>
  <si>
    <t>Annual Review</t>
  </si>
  <si>
    <t>Ongoing</t>
  </si>
  <si>
    <t>Low</t>
  </si>
  <si>
    <t>Collaborate with CoopZone as appropriate</t>
  </si>
  <si>
    <t>Staff</t>
  </si>
  <si>
    <t>Co-operators' CDP grant</t>
  </si>
  <si>
    <t>Member Engagement consulting (Co-operators' CDP)</t>
  </si>
  <si>
    <r>
      <rPr>
        <b/>
        <sz val="10"/>
        <color theme="1"/>
        <rFont val="Calibri"/>
        <family val="2"/>
        <scheme val="minor"/>
      </rPr>
      <t>Build solidarity with other economic, social and environmental allies</t>
    </r>
    <r>
      <rPr>
        <sz val="10"/>
        <color theme="1"/>
        <rFont val="Calibri"/>
        <family val="2"/>
        <scheme val="minor"/>
      </rPr>
      <t xml:space="preserve">, and create and communicate a long-term socio-economic vision that is a sustainable alternative to capitalism and the growth of precarious work.  </t>
    </r>
  </si>
  <si>
    <t>Staff, board, members and allies</t>
  </si>
  <si>
    <t>Short Term</t>
  </si>
  <si>
    <t>TBD</t>
  </si>
  <si>
    <t>Not applicable (NA)</t>
  </si>
  <si>
    <t>+ Financial</t>
  </si>
  <si>
    <t>Medium and Long Term</t>
  </si>
  <si>
    <t>Building Awareness and Scaling Up Worker Co-ops</t>
  </si>
  <si>
    <r>
      <rPr>
        <b/>
        <sz val="10"/>
        <color theme="1"/>
        <rFont val="Calibri"/>
        <family val="2"/>
        <scheme val="minor"/>
      </rPr>
      <t>Create a policy kit</t>
    </r>
    <r>
      <rPr>
        <b/>
        <sz val="9"/>
        <color theme="1"/>
        <rFont val="Calibri"/>
        <family val="2"/>
        <scheme val="minor"/>
      </rPr>
      <t xml:space="preserve"> </t>
    </r>
    <r>
      <rPr>
        <sz val="9"/>
        <color theme="1"/>
        <rFont val="Calibri"/>
        <family val="2"/>
        <scheme val="minor"/>
      </rPr>
      <t>that aligns employee-ownership with job creation and security, business succession, local food, wealth equality, climate action, reconciliation, migrant justice, etc. ;  Work to promote it along with allies and potential allies, including co-operatives, credit unions, labour unions, ESOP (Employee Share Ownership Plan) Association, social enterprises, Indigenous communities, community foundations, educational institutions, faith-based groups, and federal, provincial, and municipal governments</t>
    </r>
  </si>
  <si>
    <t>The most recent version of the survey results have identified 90 active worker co-ops in Quebec and 93 in the rest of Canada (RoC). There are also 89 multi-stakeholder/solidarity co-ops in Quebec and 26 in the RoC.  The co-ops identified as non-CWCF members have to give their permission to be contacted by CWCF.  These results will be available for review in November 2018.  The board and staff rated this higher (4.3) than the members (3.6), because the members would like to see their own co-ops strengthened before recruiting new members, and the CWCF needs to be clear about value that CWCF can bring to new members.</t>
  </si>
  <si>
    <t>Some considerations for determining priorities:</t>
  </si>
  <si>
    <t>Approved by Board for SP Implementation, 2018-19</t>
  </si>
  <si>
    <t>This includes $10,000 to be sought by grant.</t>
  </si>
  <si>
    <t>Status quo and growing</t>
  </si>
  <si>
    <t>CWCF has committed $250K from TW Fund</t>
  </si>
  <si>
    <t>Low to Medium</t>
  </si>
  <si>
    <t xml:space="preserve">Status Quo and Lower Priority CWCF Strategies </t>
  </si>
  <si>
    <t>Staff travel</t>
  </si>
  <si>
    <t>Human Resources (2.5 FTE, including 1 FTE for RSP)</t>
  </si>
  <si>
    <t>Shared expenses with allies to pay a consultant and/or writer</t>
  </si>
  <si>
    <r>
      <rPr>
        <b/>
        <sz val="10"/>
        <color theme="1"/>
        <rFont val="Calibri"/>
        <family val="2"/>
        <scheme val="minor"/>
      </rPr>
      <t>Develop a marketing strategy for co-operative business succession</t>
    </r>
    <r>
      <rPr>
        <sz val="10"/>
        <color theme="1"/>
        <rFont val="Calibri"/>
        <family val="2"/>
        <scheme val="minor"/>
      </rPr>
      <t xml:space="preserve"> (promotion and potential project identification)  in Vancouver B.C.  The target market is baby boomer SME business owners with a minimum of 10 employees.</t>
    </r>
  </si>
  <si>
    <t>Budget for WC Start-up Training Pilot</t>
  </si>
  <si>
    <t>Curriculum development</t>
  </si>
  <si>
    <t xml:space="preserve"> - Translation of Parcours</t>
  </si>
  <si>
    <t xml:space="preserve"> - Adapt Co-operateNow!</t>
  </si>
  <si>
    <t xml:space="preserve"> - Final version</t>
  </si>
  <si>
    <t xml:space="preserve"> - Graphic design</t>
  </si>
  <si>
    <t xml:space="preserve"> - Printing</t>
  </si>
  <si>
    <t>Subtotal</t>
  </si>
  <si>
    <t xml:space="preserve"> - Social media</t>
  </si>
  <si>
    <t xml:space="preserve"> - Posters</t>
  </si>
  <si>
    <t>Promotion &amp; Recruitment</t>
  </si>
  <si>
    <t xml:space="preserve"> - Administration</t>
  </si>
  <si>
    <t>Training</t>
  </si>
  <si>
    <t xml:space="preserve"> - Coaching (10 hrs, 4 groups)</t>
  </si>
  <si>
    <t xml:space="preserve"> - Venue &amp; refreshments</t>
  </si>
  <si>
    <t xml:space="preserve"> - Contingency</t>
  </si>
  <si>
    <t xml:space="preserve"> - Trainer/Coach (18 days @ $850)</t>
  </si>
  <si>
    <t>Budget for Co-operative Business Succession Marketing</t>
  </si>
  <si>
    <t>Marketing Strategy Creation</t>
  </si>
  <si>
    <t xml:space="preserve"> - Consultant</t>
  </si>
  <si>
    <t xml:space="preserve"> - Graphic design &amp; photography</t>
  </si>
  <si>
    <t>Promotion &amp; Leads</t>
  </si>
  <si>
    <t>Potential Partners include:</t>
  </si>
  <si>
    <t>BCCA</t>
  </si>
  <si>
    <t>Succession Matching</t>
  </si>
  <si>
    <t>City of Vancouver</t>
  </si>
  <si>
    <t>Business Associations</t>
  </si>
  <si>
    <t xml:space="preserve"> - Website (adapt Project Equity)</t>
  </si>
  <si>
    <t xml:space="preserve"> - Social media </t>
  </si>
  <si>
    <t xml:space="preserve"> - Social media &amp; boosting</t>
  </si>
  <si>
    <t xml:space="preserve"> - Administration of contacts</t>
  </si>
  <si>
    <t>Project Follow-up</t>
  </si>
  <si>
    <t xml:space="preserve"> - Initial meetings with owners (20 @ $500)</t>
  </si>
  <si>
    <t xml:space="preserve"> - 4 feasibility studies @ $5,000</t>
  </si>
  <si>
    <t xml:space="preserve"> - Professional support (3 @ $2,500)</t>
  </si>
  <si>
    <t xml:space="preserve"> - Follow-up</t>
  </si>
  <si>
    <t>Note:  All fees after feasibility (business valuation, business and transition plan, financing negotiations) are covered by the vendor &amp; employees</t>
  </si>
  <si>
    <t>Please refer to Training Tab</t>
  </si>
  <si>
    <t>Please refer to Succession    Tab</t>
  </si>
  <si>
    <t>Please refer to Solidarity Tab</t>
  </si>
  <si>
    <t xml:space="preserve"> - Develop outreach strategy</t>
  </si>
  <si>
    <t xml:space="preserve"> - Contact and meet with allies</t>
  </si>
  <si>
    <t xml:space="preserve"> - Determine next steps</t>
  </si>
  <si>
    <t># Weeks</t>
  </si>
  <si>
    <t>$ Budget</t>
  </si>
  <si>
    <t>Weekly</t>
  </si>
  <si>
    <t>Annual</t>
  </si>
  <si>
    <t xml:space="preserve"> - Draft Strategic Plan with partners</t>
  </si>
  <si>
    <t xml:space="preserve"> - Holidays</t>
  </si>
  <si>
    <t>Building and Implementing a Solidarity Vision</t>
  </si>
  <si>
    <t>Salary &amp; Benefits for One FTE staff</t>
  </si>
  <si>
    <t>Year One</t>
  </si>
  <si>
    <t>Year Two</t>
  </si>
  <si>
    <t>`</t>
  </si>
  <si>
    <t xml:space="preserve"> - Implementation of Strategic Plan</t>
  </si>
  <si>
    <t xml:space="preserve"> - Adjust strategic plan</t>
  </si>
  <si>
    <t xml:space="preserve"> - Evaluation</t>
  </si>
  <si>
    <t>Increase:</t>
  </si>
  <si>
    <t>3 years</t>
  </si>
  <si>
    <t>Reach out annually to each member, including an on-site visit every     2-3 years.</t>
  </si>
  <si>
    <t xml:space="preserve">5 @ $1,500,        5 @ $3,500   </t>
  </si>
  <si>
    <t xml:space="preserve"> - Outreach to professionals and organizations</t>
  </si>
  <si>
    <t>a. Balance between internal (member services) and external (scaling up)  and integration where possible (e.g. scaling of existing member businesses that are promising</t>
  </si>
  <si>
    <t>l. What is the potential impact of the strategy and on whom?</t>
  </si>
  <si>
    <t>m. possibility of incrementally rolling out strategy(ies)</t>
  </si>
  <si>
    <t>This is a strategy that will need to unfold as part of building solidarity with other economic, social and environmental allies and the political lobbying task group may provide recommendations to the board of directors. Follow up with federal election learning.</t>
  </si>
  <si>
    <t>1.  To work in solidarity with our members to achieve our Vision of a Co-operative Economy</t>
  </si>
  <si>
    <t>2.  To support the development of new worker co-ops</t>
  </si>
  <si>
    <t>3.  To strengthen the Federation, to animate the worker co-operative movement; and</t>
  </si>
  <si>
    <t>4.  To represent and promote the Canadian worker co-op movement in Canada and internationally.</t>
  </si>
  <si>
    <t>CWCF Mission:</t>
  </si>
  <si>
    <t>CWCF Vision:</t>
  </si>
  <si>
    <t>2017-18</t>
  </si>
  <si>
    <t>2018-19</t>
  </si>
  <si>
    <t>REVENUE</t>
  </si>
  <si>
    <t>Federation</t>
  </si>
  <si>
    <t>Fund</t>
  </si>
  <si>
    <t>Fees for Service &amp; Interest</t>
  </si>
  <si>
    <t>RRSP Fees</t>
  </si>
  <si>
    <t>TFSA Fees and/or Contribution</t>
  </si>
  <si>
    <t>Co-operators Loyalty</t>
  </si>
  <si>
    <t>Co-op Zone</t>
  </si>
  <si>
    <t xml:space="preserve">Donations &amp; Grants </t>
  </si>
  <si>
    <t>AGM</t>
  </si>
  <si>
    <t>Loan Investment Interest</t>
  </si>
  <si>
    <t>Interest NCIF</t>
  </si>
  <si>
    <t>Interest (SACHA)</t>
  </si>
  <si>
    <t>Business Succession Project</t>
  </si>
  <si>
    <t>Strategic Planning Process</t>
  </si>
  <si>
    <t>Strategic Plan implementation (CDP grant)</t>
  </si>
  <si>
    <t>Total Revenue</t>
  </si>
  <si>
    <t>From Reserves</t>
  </si>
  <si>
    <t xml:space="preserve">Strategic Planning </t>
  </si>
  <si>
    <t>Cover projected operating Deficit</t>
  </si>
  <si>
    <t>Total From Reserves</t>
  </si>
  <si>
    <t>EXPENSES</t>
  </si>
  <si>
    <t>Wages &amp; Benefits</t>
  </si>
  <si>
    <t>CPP</t>
  </si>
  <si>
    <t>EI</t>
  </si>
  <si>
    <t>WCB</t>
  </si>
  <si>
    <t>Staff Health Benefit</t>
  </si>
  <si>
    <t>Investment Review</t>
  </si>
  <si>
    <t xml:space="preserve"> </t>
  </si>
  <si>
    <t>Staff Travel</t>
  </si>
  <si>
    <t>Board of Director Travel (Gen)</t>
  </si>
  <si>
    <t>Bookkeeping</t>
  </si>
  <si>
    <t>Special Adviser</t>
  </si>
  <si>
    <t>Board Meeting Costs</t>
  </si>
  <si>
    <t>Telephone/internet</t>
  </si>
  <si>
    <t>Website Construction/Maintenance</t>
  </si>
  <si>
    <t>Office Equip/maintenance</t>
  </si>
  <si>
    <t>Postage &amp; Office Supplies</t>
  </si>
  <si>
    <t>Bank Charges</t>
  </si>
  <si>
    <t>Rent</t>
  </si>
  <si>
    <t>Legal</t>
  </si>
  <si>
    <t>Dues and Fees</t>
  </si>
  <si>
    <t>Insurance</t>
  </si>
  <si>
    <t>Newsletter</t>
  </si>
  <si>
    <t>Misc.</t>
  </si>
  <si>
    <t>RRSP Program</t>
  </si>
  <si>
    <t>TFSA Program</t>
  </si>
  <si>
    <t>Co-op Development Grants &amp; Member Eng't Proj.</t>
  </si>
  <si>
    <t>CoopZone Staffing</t>
  </si>
  <si>
    <t>CoopZone Contribution</t>
  </si>
  <si>
    <t>Special projects</t>
  </si>
  <si>
    <t>Investment Losses</t>
  </si>
  <si>
    <t>Staff training</t>
  </si>
  <si>
    <t xml:space="preserve">Strategic Planning Implementation </t>
  </si>
  <si>
    <t>Civi CRM project</t>
  </si>
  <si>
    <t>Arts and Cultural Grant</t>
  </si>
  <si>
    <t>Total Expenses</t>
  </si>
  <si>
    <t>Net Income</t>
  </si>
  <si>
    <t>Federation Reserves</t>
  </si>
  <si>
    <t>Actual Reserves Year End 17/08/31</t>
  </si>
  <si>
    <t>Projected Reserves Year End 18/08/31</t>
  </si>
  <si>
    <t>Addition/Use of Reserves 2017-18</t>
  </si>
  <si>
    <t>Addition/Use of Reserves 2018-19</t>
  </si>
  <si>
    <t>Projected reserves 2017/18</t>
  </si>
  <si>
    <t>Balance of Reserves</t>
  </si>
  <si>
    <t>Target for Minimum Reserves</t>
  </si>
  <si>
    <t>Balance available for Future</t>
  </si>
  <si>
    <t>Draft Canadian Worker Co-op Federation</t>
  </si>
  <si>
    <t>The board of directors together with management, in consultation with the CWCF membership, will need to make the final decisions regarding the emphasis and resource allocation to the priority activities and member services.</t>
  </si>
  <si>
    <r>
      <rPr>
        <b/>
        <u/>
        <sz val="9"/>
        <color theme="1"/>
        <rFont val="Calibri"/>
        <family val="2"/>
        <scheme val="minor"/>
      </rPr>
      <t>COMMENTARY:</t>
    </r>
    <r>
      <rPr>
        <sz val="9"/>
        <color theme="1"/>
        <rFont val="Calibri"/>
        <family val="2"/>
        <scheme val="minor"/>
      </rPr>
      <t xml:space="preserve">  Given the turbulence of the global political, social, ecological, and economic environments, it is important for CWCF to keep its focus on the long term strategies it will follow to strengthen its role as a federation of Canadian worker co-ops, and its objectives of building awareness and scaling up employee-owned, democratic enterprises.  CWCF can use its heritage and foundation to negotiate alliances with others in the </t>
    </r>
    <r>
      <rPr>
        <b/>
        <i/>
        <sz val="9"/>
        <color theme="1"/>
        <rFont val="Calibri"/>
        <family val="2"/>
        <scheme val="minor"/>
      </rPr>
      <t>solidarity economy</t>
    </r>
    <r>
      <rPr>
        <sz val="9"/>
        <color theme="1"/>
        <rFont val="Calibri"/>
        <family val="2"/>
        <scheme val="minor"/>
      </rPr>
      <t>.  This plan was written at a particular moment of time, and it is important to encourage ongoing strategic discussions and evolve and change the plan as appropriate.</t>
    </r>
  </si>
  <si>
    <r>
      <rPr>
        <b/>
        <sz val="10"/>
        <color theme="1"/>
        <rFont val="Calibri"/>
        <family val="2"/>
        <scheme val="minor"/>
      </rPr>
      <t>Engage existing members:</t>
    </r>
    <r>
      <rPr>
        <sz val="10"/>
        <color theme="1"/>
        <rFont val="Calibri"/>
        <family val="2"/>
        <scheme val="minor"/>
      </rPr>
      <t xml:space="preserve">  Keep members informed and engaged using electronic communications (e-newsletter, Zoom, telephone calls,</t>
    </r>
    <r>
      <rPr>
        <b/>
        <sz val="10"/>
        <color theme="1"/>
        <rFont val="Calibri"/>
        <family val="2"/>
        <scheme val="minor"/>
      </rPr>
      <t xml:space="preserve"> </t>
    </r>
    <r>
      <rPr>
        <sz val="10"/>
        <color theme="1"/>
        <rFont val="Calibri"/>
        <family val="2"/>
        <scheme val="minor"/>
      </rPr>
      <t>web site, social media, &amp; Loomio), webinars, in-person visits, staff-supported regional meetings, the annual conference, and periodic member surveys.  This includes Regional Federation members who seek Confederation services from CWCF, potentially including federal government lobbying and links to the international worker co-op movement.</t>
    </r>
  </si>
  <si>
    <r>
      <rPr>
        <b/>
        <sz val="10"/>
        <color theme="1"/>
        <rFont val="Calibri"/>
        <family val="2"/>
        <scheme val="minor"/>
      </rPr>
      <t xml:space="preserve">Leadership focus: </t>
    </r>
    <r>
      <rPr>
        <sz val="10"/>
        <color theme="1"/>
        <rFont val="Calibri"/>
        <family val="2"/>
        <scheme val="minor"/>
      </rPr>
      <t xml:space="preserve"> Recruit and train for board, committees, and task groups; participatory decision-making (in-person and online); oversee a process for ED succession planning.</t>
    </r>
  </si>
  <si>
    <r>
      <rPr>
        <b/>
        <sz val="10"/>
        <color theme="1"/>
        <rFont val="Calibri"/>
        <family val="2"/>
        <scheme val="minor"/>
      </rPr>
      <t xml:space="preserve">Improve / Increase capacity of  the Tenacity Works (TW) Fund: </t>
    </r>
    <r>
      <rPr>
        <sz val="10"/>
        <color theme="1"/>
        <rFont val="Calibri"/>
        <family val="2"/>
        <scheme val="minor"/>
      </rPr>
      <t>Circulate</t>
    </r>
    <r>
      <rPr>
        <b/>
        <sz val="10"/>
        <color theme="1"/>
        <rFont val="Calibri"/>
        <family val="2"/>
        <scheme val="minor"/>
      </rPr>
      <t xml:space="preserve"> </t>
    </r>
    <r>
      <rPr>
        <sz val="10"/>
        <color theme="1"/>
        <rFont val="Calibri"/>
        <family val="2"/>
        <scheme val="minor"/>
      </rPr>
      <t>RFP for growing and/or re-purposing the Fund, including the possibility of changing the loan terms and ensuring maximum leverage from other funds.</t>
    </r>
  </si>
  <si>
    <t>Monitor, and continue dialogue with, CCIF</t>
  </si>
  <si>
    <t>CWCF staff, board and general members (mentors) will proactively reach out to member co-ops and member Region Federations each year.  Up to $5,000 per annum will be allocated for travel to meet with members. This will also help CWCF understand the members' challenges and direct staff or TA support as appropriate. Members want the human connection to CWCF.  Focus will be communicating about existing offerings, evaluating member interest in them and quality of offering, clarifying features and benefits, and identifying other member needs.  Members may want to know how they can best engage with the network and how they might relate to other worker co-ops in the network. Finding ways to expand who in each co-op is the CWCF contact might also help to build connection - e.g. conference call in to a staff meeting.  Engaged Loomio participants will require a safe space for open discussion and sharing information, and this will require ground rules / ethics and excellent facilitation by staff.  Members appreciate the annual conferences and they need to be made more accessible (subsidies are appreciated:  additional $5,000 budgeted per annum) with more worker-owner presenters (pay for their travel). The social aspects of the conference are vital and need space / time allocated.  Local/regional coffee or pub nights (initiated by members between annual conferences) could be organized with staff support. CWCF needs to reinforce the human side of the organization and the sense of belonging, as well as helping members solve practical, everyday problems in their co-ops.</t>
  </si>
  <si>
    <t xml:space="preserve">Some members don’t apply because the interest rate (8%) is too high.  CWCF has chosen this interest rate due to the high risk the Fund assumes.  However, given the fact that CWCF is less dependent on interest from loans for its revenues than in the past, and that some loans are less risky than others, it would be possible to look at a variable interest rate, e.g. a range of 5 – 8%.  And, unless more capital is found for the TW Fund, it is likely to be fully invested soon, so it is important to seek additional capital in the Fund   The TW Fund could be a stronger financial leverage point by maximizing outside sources of capital.  For example, joint CFDC loans to WCs, or community foundations’ using part of their endowment investment as “alternative investments”.  This would be particularly interesting to them if there are local WC businesses creating jobs and economic opportunities in the same geographic area as a potential investing CF.  </t>
  </si>
  <si>
    <t xml:space="preserve">The RRSP-TFSA program is mostly used by associate members.  It operates as a profitable social enterprise for CWCF and provides significant net revenue (56% of total net revenue ) to cover the annual expenses for the CWCF (80% of staff costs). Without a change to the 10% maximum investment holding CRA ruling, smaller co-ops with fewer members will not be able to access the program.  Insurance programs offered by The Co-operators include Co-op Guard and the Member Benefits Program will continue to be promoted so that an increasing number of members can access them. </t>
  </si>
  <si>
    <t>Continue to monitor and dialogue with CCIF about CWCF members, and how and whether CCIF can meet any capital needs for them as CCIF learns more about their own operation over time.  Evaluate why CWCF members have not been successful and how and whether they could access these funds with additional support from CWCF and other intermediaries. CWCF has invested $250,000 (50% of its Tenacity Works Fund) in CCIF and seeks to ensure the investment is meeting its members' capitalization and financial objectives.</t>
  </si>
  <si>
    <t>CoopZone is in transition and it will be determining its own growth strategy with a new ED and a newly refurbished board.  Its members (co-op developers, lawyers, accountants, and other technical assistance providers) work with all types and sizes of co-operatives, of which worker co-ops are a subset.  CWCF will continue to collaborate with CoopZone (there is some overlap in members) with a shared focus on co-op development, hosting joint conferences, and other mutually beneficial initiatives.</t>
  </si>
  <si>
    <t>Vancity</t>
  </si>
  <si>
    <t>CWCF needs to help its members succeed in their co-op enterprises.  WCs need to pay living wages (at a minimum) and operate profitable businesses.  CWCF will increase the TA grants for members, and consider the stage of business and market cost of quality consulting.  The CWCF's annual allocation will be increased from $9,000 to $25,000, an increase of $16,000 per annum, with an incremental granting process from $1,500 to $3,500 for a second grant.  These may be tied in with matching grants through Vancity and Innoweave, or other funding partners.  A training component with a cohort of worker-owners needs to be considered.  CWCF could partner with the US FWC’s School of Democratic Management or local credit unions / larger co-ops.  CWCF will need to screen the TA applications more thoroughly, and coach the members  to help them improve their applications.  A more ambitious funding target of $100,000 (or more) per year could be possibly be pursued through government funding.</t>
  </si>
  <si>
    <r>
      <rPr>
        <b/>
        <sz val="10"/>
        <rFont val="Calibri"/>
        <family val="2"/>
        <scheme val="minor"/>
      </rPr>
      <t xml:space="preserve">Develop a pilot project for Worker Co-op start-up training, </t>
    </r>
    <r>
      <rPr>
        <sz val="10"/>
        <rFont val="Calibri"/>
        <family val="2"/>
        <scheme val="minor"/>
      </rPr>
      <t>possibly</t>
    </r>
    <r>
      <rPr>
        <b/>
        <sz val="10"/>
        <rFont val="Calibri"/>
        <family val="2"/>
        <scheme val="minor"/>
      </rPr>
      <t xml:space="preserve"> </t>
    </r>
    <r>
      <rPr>
        <sz val="10"/>
        <rFont val="Calibri"/>
        <family val="2"/>
        <scheme val="minor"/>
      </rPr>
      <t>in Vancouver B.C., or a city in Ontario in conjunction with Ontario Co-op Association and the Réseau COOP.  Target markets include millennials and social enterprise / Community Economic Development organizations.</t>
    </r>
  </si>
  <si>
    <t>Provide and promote other continuing member services:  RRSP and TFSA program; Insurance programs</t>
  </si>
  <si>
    <t xml:space="preserve">To be a growing, cohesive network of democratically controlled worker co-ops that provide a high quality of worklife, and support the development of healthy, just and sustainable local economies, based on co-operative values and principles.  </t>
  </si>
  <si>
    <r>
      <rPr>
        <b/>
        <sz val="10"/>
        <rFont val="Calibri"/>
        <family val="2"/>
        <scheme val="minor"/>
      </rPr>
      <t xml:space="preserve">Carry out Political Lobbying:  </t>
    </r>
    <r>
      <rPr>
        <sz val="10"/>
        <rFont val="Calibri"/>
        <family val="2"/>
        <scheme val="minor"/>
      </rPr>
      <t>The next federal election in Canada is on October 21, 2019.  CWCF needs to strike a task group to determine the most effective political lobbying strategy that can be implemented before and after the election.</t>
    </r>
  </si>
  <si>
    <r>
      <t xml:space="preserve">The members rated government relations 4.3 out of 5 and view it as "a major part of future planning".  CWCF needs to build on the lobbying efforts it has recently made with the Co-op Business Succession Committee and it could add some new people to that committee and strike it as the </t>
    </r>
    <r>
      <rPr>
        <b/>
        <i/>
        <sz val="9"/>
        <rFont val="Calibri"/>
        <family val="2"/>
        <scheme val="minor"/>
      </rPr>
      <t xml:space="preserve">government relations task group </t>
    </r>
    <r>
      <rPr>
        <sz val="9"/>
        <rFont val="Calibri"/>
        <family val="2"/>
        <scheme val="minor"/>
      </rPr>
      <t>to focus on the upcoming federal election.  This group needs to determine the strategic priorities, policies and platform asks, and recommend them to the board of directors, along with a budget.  Additional resources may be required policy research and recommendations on particular stances CWCF could take.</t>
    </r>
  </si>
  <si>
    <r>
      <rPr>
        <b/>
        <sz val="10"/>
        <color theme="1"/>
        <rFont val="Calibri"/>
        <family val="2"/>
        <scheme val="minor"/>
      </rPr>
      <t xml:space="preserve">Technical Assistance Program:  Provide up to $5,000 </t>
    </r>
    <r>
      <rPr>
        <sz val="10"/>
        <color theme="1"/>
        <rFont val="Calibri"/>
        <family val="2"/>
        <scheme val="minor"/>
      </rPr>
      <t>per eligible co-op in staged grants to hire help to address a management or governance issue in the co-op, and /or provide support from CWCF staff.</t>
    </r>
  </si>
  <si>
    <t xml:space="preserve">CWCF is a small organization and many of its members are strapped for time and money.  Creative ideas need to be developed to support members to serve on task groups and committees, and the board of directors.  CWCF can work with Loomio to incrementally experiment with its decision-making capacity.  CWCF has a board matrix to ensure it meets its requirements for diversity on the board.  A nomination committee of the board needs to identify and approach potential board members to recruit people who will bring new energy and meet the board matrix criteria. CWCF will specifically reach out to younger and diverse people. Board orientation and training needs to be formalized. CWCF's HR Committee presented an ED Succession Policy to the Board which was approved on Sep-21-2018. When CWCF hires additional staff members, e.g. in conjunction with Building a Solidarity Economy Vision, an effort can be made to hire a person who may be able to be mentored for the  ED role when it becomes available.   </t>
  </si>
  <si>
    <r>
      <rPr>
        <b/>
        <sz val="10"/>
        <color theme="1"/>
        <rFont val="Calibri"/>
        <family val="2"/>
        <scheme val="minor"/>
      </rPr>
      <t xml:space="preserve">Evaluate the results of the  CMC / CWCF survey </t>
    </r>
    <r>
      <rPr>
        <sz val="10"/>
        <color theme="1"/>
        <rFont val="Calibri"/>
        <family val="2"/>
        <scheme val="minor"/>
      </rPr>
      <t>to determine whether or not to recruit new members from the list of 40 worker co-ops (outside of Quebec) identified by Co-ops and Mutuals Canada /CWCF survey who are not currently CWCF members</t>
    </r>
  </si>
  <si>
    <r>
      <t xml:space="preserve">The </t>
    </r>
    <r>
      <rPr>
        <b/>
        <i/>
        <sz val="9"/>
        <rFont val="Calibri"/>
        <family val="2"/>
        <scheme val="minor"/>
      </rPr>
      <t>solidarity economy</t>
    </r>
    <r>
      <rPr>
        <sz val="9"/>
        <rFont val="Calibri"/>
        <family val="2"/>
        <scheme val="minor"/>
      </rPr>
      <t xml:space="preserve"> has a coherent, community-based, international vision, based on co-operative principles and values. It deliberately reaches out to likely (co-ops and credit unions) and unlikely allies (e.g., small businesses), and is very congruent with CWCF's vision, mission and values.  CWCF can choose to become more involved with the solidary economy movement, and regional co-ops can start working in their own communities with potential allies. It has the potential to be a coordinated, grassroots, movement- building strategy.  CWCF needs to Identify specific communities (for example, geographic, Indigenous, New Canadians), universities and colleges (staff and students), not-for-profits, community foundations, labour unions, business organizations, professionals, etc., and promote the worker co-op model and CWCF in ways that resonate directly with them (shared values and experiences).   Engage in conversations that  also focus on what the co-op model and employee ownership and workplace democracy can bring as a solution to the issues the solidarity economy addresses and how this may fit with other strategies. Part of this work could consist of identifying joint political lobbying pressure points to build awareness with politicians and public servants with a goal to improve the legislative legislation, regulations and programs for workplace democracy and employee ownership.</t>
    </r>
  </si>
  <si>
    <t xml:space="preserve">Vancouver  B.C. has a growing eco-system for worker co-op development, including a cluster of co-operative businesses (including worker co-ops), co-op developer capacity, and potential funding and supports (Vancity Credit Union and BCCA).  CWCF has $5,000 from the Ontario Co-operative Association to translate Reseau COOP's Parcours training materials.  The BCCA's Co-operate Now materials could also be adapted for employee-ownership and workplace democracy; tie in worker co-ops as a specific add on to BCCA's Co-operate Now program with possible joint funding from BCCA/Vancity and other funders .  There is an additional $10,000 budgeted for curriculum materials, instruction and CWCF needs to speak with Vancity and BCCA to discuss partnership and sponsorship opportunities.  Allies could include social enterprise centres and colleges and universities.  A full project budget and plan will need to be completed together with partners.  Another potential location would be in Ontario, e.g. in Eastern Ontario.  It's OCA which provided the funding, and the Réseau COOP would be willing to mentor the person(s) leading the program there. </t>
  </si>
  <si>
    <t xml:space="preserve">Vancouver  B.C. has a growing eco-system for worker co-op development, including a cluster of co-operative businesses (including worker co-ops), co-op developer capacity, and potential funding and supports (Vancity Credit Union and BCCA).  CWCF has $3,300 available from Vancity to promote co-operative business succession (for example, using the USA's Project Equity branding and website). CWCF needs to speak with Vancity and BCCA to discuss partnership and sponsorship opportunities.  Allies could include the City of Vancouver, business associations and lawyers and accountants.  A full project budget and plan will need to be completed together with partners.  </t>
  </si>
  <si>
    <t xml:space="preserve">NOTE: The strategies under "Core Activities and Member Services", plus elements in lines 35-37 can be implemented with known or likely CWCF resources. However, the strategies under Building Awareness and Scaling Up will require negotiating partnerships and raising external resources. </t>
  </si>
  <si>
    <t>2016-17</t>
  </si>
  <si>
    <t>RRSP program (net revenue) + TFSA (-6,542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</si>
</sst>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_([$$-409]* #,##0_);_([$$-409]* \(#,##0\);_([$$-409]* &quot;-&quot;_);_(@_)"/>
  </numFmts>
  <fonts count="2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
      <sz val="9"/>
      <color rgb="FF000000"/>
      <name val="Calibri"/>
      <family val="2"/>
      <scheme val="minor"/>
    </font>
    <font>
      <sz val="12"/>
      <color theme="1"/>
      <name val="Calibri"/>
      <family val="2"/>
      <scheme val="minor"/>
    </font>
    <font>
      <b/>
      <sz val="9"/>
      <color theme="1"/>
      <name val="Calibri"/>
      <family val="2"/>
      <scheme val="minor"/>
    </font>
    <font>
      <b/>
      <i/>
      <sz val="9"/>
      <color theme="1"/>
      <name val="Calibri"/>
      <family val="2"/>
      <scheme val="minor"/>
    </font>
    <font>
      <sz val="14"/>
      <color theme="1"/>
      <name val="Calibri"/>
      <family val="2"/>
      <scheme val="minor"/>
    </font>
    <font>
      <b/>
      <sz val="14"/>
      <color theme="1"/>
      <name val="Calibri"/>
      <family val="2"/>
      <scheme val="minor"/>
    </font>
    <font>
      <b/>
      <u/>
      <sz val="9"/>
      <color theme="1"/>
      <name val="Calibri"/>
      <family val="2"/>
      <scheme val="minor"/>
    </font>
    <font>
      <sz val="9"/>
      <name val="Calibri"/>
      <family val="2"/>
      <scheme val="minor"/>
    </font>
    <font>
      <sz val="10"/>
      <name val="Calibri"/>
      <family val="2"/>
      <scheme val="minor"/>
    </font>
    <font>
      <b/>
      <sz val="10"/>
      <name val="Calibri"/>
      <family val="2"/>
      <scheme val="minor"/>
    </font>
    <font>
      <b/>
      <i/>
      <sz val="9"/>
      <name val="Calibri"/>
      <family val="2"/>
      <scheme val="minor"/>
    </font>
    <font>
      <sz val="11"/>
      <color theme="1"/>
      <name val="Calibri"/>
      <family val="2"/>
    </font>
    <font>
      <b/>
      <sz val="12"/>
      <color rgb="FF000000"/>
      <name val="Calibri"/>
      <family val="2"/>
      <scheme val="minor"/>
    </font>
    <font>
      <sz val="12"/>
      <color rgb="FF00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43">
    <xf numFmtId="0" fontId="0" fillId="0" borderId="0" xfId="0"/>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left" vertical="center" wrapText="1"/>
    </xf>
    <xf numFmtId="0" fontId="4" fillId="2" borderId="1" xfId="0" applyFont="1" applyFill="1" applyBorder="1"/>
    <xf numFmtId="0" fontId="3" fillId="0" borderId="0" xfId="0" applyFont="1" applyBorder="1" applyAlignment="1">
      <alignment vertical="center"/>
    </xf>
    <xf numFmtId="0" fontId="2" fillId="0" borderId="0" xfId="0" applyFont="1" applyFill="1" applyBorder="1" applyAlignment="1">
      <alignment wrapText="1"/>
    </xf>
    <xf numFmtId="0" fontId="2" fillId="5" borderId="1" xfId="0" applyFont="1" applyFill="1" applyBorder="1" applyAlignment="1">
      <alignment horizontal="center"/>
    </xf>
    <xf numFmtId="0" fontId="2" fillId="0" borderId="0" xfId="0" applyFont="1" applyFill="1" applyBorder="1" applyAlignment="1">
      <alignment horizontal="center" vertical="center" wrapText="1"/>
    </xf>
    <xf numFmtId="3" fontId="0" fillId="0" borderId="0" xfId="0" applyNumberFormat="1"/>
    <xf numFmtId="0" fontId="4" fillId="0" borderId="1" xfId="0" applyFont="1" applyFill="1" applyBorder="1" applyAlignment="1">
      <alignment horizontal="left" vertical="center" wrapText="1"/>
    </xf>
    <xf numFmtId="165" fontId="0" fillId="0" borderId="0" xfId="0" applyNumberFormat="1"/>
    <xf numFmtId="9"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9" fontId="4"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0" fillId="0" borderId="0" xfId="0" applyFill="1"/>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5" borderId="1" xfId="0" quotePrefix="1" applyFont="1" applyFill="1" applyBorder="1" applyAlignment="1">
      <alignment horizontal="center"/>
    </xf>
    <xf numFmtId="0" fontId="6" fillId="0" borderId="0" xfId="21"/>
    <xf numFmtId="0" fontId="2" fillId="6" borderId="1" xfId="0" applyFont="1" applyFill="1" applyBorder="1" applyAlignment="1">
      <alignment horizontal="center" wrapText="1"/>
    </xf>
    <xf numFmtId="0" fontId="4" fillId="6" borderId="1" xfId="0" applyFont="1" applyFill="1" applyBorder="1" applyAlignment="1">
      <alignment horizontal="center" wrapText="1"/>
    </xf>
    <xf numFmtId="0" fontId="10" fillId="0" borderId="0" xfId="0" applyFont="1" applyAlignment="1">
      <alignment vertical="center" wrapText="1"/>
    </xf>
    <xf numFmtId="0" fontId="13" fillId="0" borderId="0" xfId="0" applyFont="1"/>
    <xf numFmtId="0" fontId="1" fillId="0" borderId="0" xfId="0" applyFont="1"/>
    <xf numFmtId="0" fontId="1" fillId="0" borderId="1" xfId="0" applyFont="1" applyBorder="1"/>
    <xf numFmtId="0" fontId="0" fillId="0" borderId="1" xfId="0" applyBorder="1"/>
    <xf numFmtId="0" fontId="0" fillId="0" borderId="1" xfId="0" applyBorder="1" applyAlignment="1">
      <alignment horizontal="right"/>
    </xf>
    <xf numFmtId="3" fontId="0" fillId="0" borderId="1" xfId="0" applyNumberFormat="1" applyBorder="1"/>
    <xf numFmtId="0" fontId="0" fillId="0" borderId="11" xfId="0" applyFill="1" applyBorder="1"/>
    <xf numFmtId="3" fontId="0" fillId="7" borderId="0" xfId="0" applyNumberFormat="1" applyFill="1"/>
    <xf numFmtId="0" fontId="0" fillId="7" borderId="0" xfId="0" applyFill="1" applyAlignment="1">
      <alignment horizontal="center"/>
    </xf>
    <xf numFmtId="3" fontId="0" fillId="0" borderId="1" xfId="0" applyNumberFormat="1" applyBorder="1" applyAlignment="1">
      <alignment horizontal="right"/>
    </xf>
    <xf numFmtId="9" fontId="0" fillId="4" borderId="1" xfId="0" applyNumberFormat="1" applyFill="1" applyBorder="1"/>
    <xf numFmtId="0" fontId="3" fillId="0" borderId="0" xfId="0" applyFont="1" applyBorder="1" applyAlignment="1">
      <alignment vertical="center" wrapText="1"/>
    </xf>
    <xf numFmtId="0" fontId="0" fillId="0" borderId="0" xfId="0" applyFill="1" applyAlignment="1">
      <alignment wrapText="1"/>
    </xf>
    <xf numFmtId="0" fontId="8" fillId="0" borderId="0" xfId="0" applyFont="1"/>
    <xf numFmtId="3" fontId="0" fillId="0" borderId="0" xfId="0" applyNumberFormat="1" applyFill="1"/>
    <xf numFmtId="9" fontId="0" fillId="0" borderId="1" xfId="0" applyNumberFormat="1" applyFill="1" applyBorder="1"/>
    <xf numFmtId="3" fontId="0" fillId="0" borderId="1" xfId="0" applyNumberFormat="1" applyFill="1" applyBorder="1"/>
    <xf numFmtId="0" fontId="0" fillId="0" borderId="1" xfId="0" applyFill="1" applyBorder="1"/>
    <xf numFmtId="0" fontId="5" fillId="0" borderId="5" xfId="0" applyFont="1" applyBorder="1"/>
    <xf numFmtId="0" fontId="0" fillId="0" borderId="15" xfId="0" applyBorder="1"/>
    <xf numFmtId="0" fontId="0" fillId="0" borderId="15" xfId="0" applyFill="1" applyBorder="1"/>
    <xf numFmtId="0" fontId="0" fillId="0" borderId="6" xfId="0" applyBorder="1"/>
    <xf numFmtId="0" fontId="0" fillId="0" borderId="7" xfId="0" applyBorder="1"/>
    <xf numFmtId="0" fontId="0" fillId="0" borderId="0" xfId="0" applyBorder="1"/>
    <xf numFmtId="0" fontId="0" fillId="0" borderId="0" xfId="0" applyFill="1" applyBorder="1"/>
    <xf numFmtId="0" fontId="1" fillId="0" borderId="7" xfId="0" applyFont="1" applyBorder="1"/>
    <xf numFmtId="0" fontId="1" fillId="0" borderId="0" xfId="0" applyFont="1" applyBorder="1"/>
    <xf numFmtId="0" fontId="1" fillId="0" borderId="0" xfId="0" applyFont="1" applyFill="1" applyBorder="1"/>
    <xf numFmtId="166" fontId="0" fillId="0" borderId="0" xfId="0" applyNumberFormat="1" applyBorder="1"/>
    <xf numFmtId="166" fontId="0" fillId="0" borderId="0" xfId="0" applyNumberFormat="1" applyFill="1" applyBorder="1"/>
    <xf numFmtId="166" fontId="1" fillId="0" borderId="0" xfId="0" applyNumberFormat="1" applyFont="1" applyBorder="1"/>
    <xf numFmtId="166" fontId="1" fillId="0" borderId="0" xfId="0" applyNumberFormat="1" applyFont="1" applyFill="1" applyBorder="1"/>
    <xf numFmtId="0" fontId="1" fillId="0" borderId="9" xfId="0" applyFont="1" applyBorder="1"/>
    <xf numFmtId="0" fontId="1" fillId="0" borderId="16" xfId="0" applyFont="1" applyBorder="1"/>
    <xf numFmtId="166" fontId="1" fillId="0" borderId="16" xfId="0" applyNumberFormat="1" applyFont="1" applyFill="1" applyBorder="1"/>
    <xf numFmtId="0" fontId="5" fillId="3" borderId="1" xfId="0" applyFont="1" applyFill="1" applyBorder="1" applyAlignment="1">
      <alignment horizontal="center"/>
    </xf>
    <xf numFmtId="0" fontId="5" fillId="2" borderId="1" xfId="0" applyFont="1" applyFill="1" applyBorder="1" applyAlignment="1">
      <alignment horizontal="center"/>
    </xf>
    <xf numFmtId="0" fontId="2" fillId="5" borderId="1" xfId="0" applyFont="1" applyFill="1" applyBorder="1" applyAlignment="1">
      <alignment horizontal="center" wrapText="1"/>
    </xf>
    <xf numFmtId="0" fontId="5" fillId="6" borderId="2" xfId="0" applyFont="1" applyFill="1" applyBorder="1" applyAlignment="1">
      <alignment horizontal="center" wrapText="1"/>
    </xf>
    <xf numFmtId="0" fontId="5" fillId="6" borderId="3" xfId="0" applyFont="1" applyFill="1" applyBorder="1" applyAlignment="1">
      <alignment horizontal="center" wrapText="1"/>
    </xf>
    <xf numFmtId="0" fontId="5" fillId="6" borderId="4" xfId="0" applyFont="1" applyFill="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 fillId="5" borderId="1" xfId="0" applyFont="1" applyFill="1" applyBorder="1" applyAlignment="1">
      <alignment horizontal="center" vertical="center"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9" fontId="17" fillId="0"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5" fillId="5" borderId="12" xfId="0" applyFont="1" applyFill="1" applyBorder="1" applyAlignment="1">
      <alignment vertical="top" wrapText="1"/>
    </xf>
    <xf numFmtId="0" fontId="10" fillId="5" borderId="13" xfId="0" applyFont="1" applyFill="1" applyBorder="1" applyAlignment="1">
      <alignment vertical="top" wrapText="1"/>
    </xf>
    <xf numFmtId="0" fontId="14" fillId="0" borderId="0" xfId="0" applyFont="1" applyAlignment="1">
      <alignment vertical="top"/>
    </xf>
    <xf numFmtId="0" fontId="0" fillId="0" borderId="0" xfId="0" applyAlignment="1">
      <alignment vertical="top"/>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2" fillId="0" borderId="1" xfId="0" applyFont="1" applyBorder="1" applyAlignment="1">
      <alignment horizontal="right" vertical="top" wrapText="1"/>
    </xf>
    <xf numFmtId="0" fontId="5" fillId="5"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5" fillId="5" borderId="1" xfId="0" applyFont="1" applyFill="1" applyBorder="1" applyAlignment="1">
      <alignment vertical="top" wrapText="1"/>
    </xf>
    <xf numFmtId="0" fontId="10" fillId="5" borderId="1" xfId="0" applyFont="1" applyFill="1" applyBorder="1" applyAlignment="1">
      <alignment vertical="top" wrapText="1"/>
    </xf>
    <xf numFmtId="0" fontId="18" fillId="0" borderId="1" xfId="0" applyFont="1" applyBorder="1" applyAlignment="1">
      <alignment horizontal="left" vertical="top" wrapText="1"/>
    </xf>
    <xf numFmtId="0" fontId="2" fillId="0" borderId="1" xfId="0" applyFont="1" applyBorder="1" applyAlignment="1">
      <alignment horizontal="left" vertical="top" wrapText="1"/>
    </xf>
    <xf numFmtId="0" fontId="11" fillId="0" borderId="1" xfId="0" applyFont="1" applyBorder="1" applyAlignment="1">
      <alignment horizontal="left" vertical="top" wrapText="1"/>
    </xf>
    <xf numFmtId="0" fontId="0" fillId="0" borderId="12"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0" fillId="3" borderId="1" xfId="0" applyFill="1" applyBorder="1" applyAlignment="1">
      <alignment vertical="top"/>
    </xf>
    <xf numFmtId="0" fontId="2" fillId="5" borderId="1" xfId="0" applyFont="1" applyFill="1" applyBorder="1" applyAlignment="1">
      <alignment horizontal="center" vertical="top"/>
    </xf>
    <xf numFmtId="0" fontId="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0" fillId="0" borderId="1" xfId="0" applyFill="1" applyBorder="1" applyAlignment="1">
      <alignment horizontal="center" vertical="top"/>
    </xf>
    <xf numFmtId="0" fontId="0" fillId="2" borderId="1" xfId="0" applyFill="1" applyBorder="1" applyAlignment="1">
      <alignment vertical="top"/>
    </xf>
    <xf numFmtId="0" fontId="9"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6" borderId="1" xfId="0" applyFont="1" applyFill="1" applyBorder="1" applyAlignment="1">
      <alignment vertical="top"/>
    </xf>
    <xf numFmtId="0" fontId="0" fillId="0" borderId="20" xfId="0" applyBorder="1"/>
    <xf numFmtId="0" fontId="0" fillId="0" borderId="21" xfId="0" applyBorder="1"/>
    <xf numFmtId="0" fontId="1" fillId="0" borderId="20" xfId="0" applyFont="1" applyBorder="1"/>
    <xf numFmtId="0" fontId="1" fillId="0" borderId="21" xfId="0" applyFont="1" applyBorder="1"/>
    <xf numFmtId="166" fontId="0" fillId="0" borderId="20" xfId="0" applyNumberFormat="1" applyBorder="1"/>
    <xf numFmtId="166" fontId="0" fillId="0" borderId="21" xfId="0" applyNumberFormat="1" applyBorder="1"/>
    <xf numFmtId="166" fontId="1" fillId="0" borderId="20" xfId="0" applyNumberFormat="1" applyFont="1" applyBorder="1"/>
    <xf numFmtId="166" fontId="1" fillId="0" borderId="21" xfId="0" applyNumberFormat="1" applyFont="1" applyBorder="1"/>
    <xf numFmtId="166" fontId="1" fillId="0" borderId="22" xfId="0" applyNumberFormat="1" applyFont="1" applyBorder="1"/>
    <xf numFmtId="166" fontId="1" fillId="0" borderId="23" xfId="0" applyNumberFormat="1" applyFont="1" applyBorder="1"/>
    <xf numFmtId="166" fontId="1" fillId="0" borderId="14" xfId="0" applyNumberFormat="1" applyFont="1" applyBorder="1"/>
    <xf numFmtId="0" fontId="0" fillId="0" borderId="18" xfId="0" applyBorder="1"/>
    <xf numFmtId="0" fontId="0" fillId="0" borderId="19" xfId="0" applyBorder="1"/>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7" xfId="0" applyFont="1" applyBorder="1"/>
    <xf numFmtId="0" fontId="1" fillId="0" borderId="18" xfId="0" applyFont="1" applyBorder="1"/>
    <xf numFmtId="0" fontId="21" fillId="0" borderId="1" xfId="0" applyFont="1" applyBorder="1"/>
    <xf numFmtId="0" fontId="21" fillId="0" borderId="4" xfId="0" applyFont="1" applyBorder="1" applyAlignment="1">
      <alignment horizontal="center"/>
    </xf>
    <xf numFmtId="0" fontId="22" fillId="0" borderId="13" xfId="0" applyFont="1" applyBorder="1"/>
    <xf numFmtId="165" fontId="22" fillId="0" borderId="14" xfId="0" applyNumberFormat="1" applyFont="1" applyBorder="1"/>
    <xf numFmtId="164" fontId="22" fillId="0" borderId="14" xfId="0" applyNumberFormat="1" applyFont="1" applyBorder="1"/>
    <xf numFmtId="3" fontId="22" fillId="0" borderId="14" xfId="0" applyNumberFormat="1" applyFont="1" applyBorder="1"/>
    <xf numFmtId="0" fontId="21" fillId="0" borderId="13" xfId="0" applyFont="1" applyBorder="1" applyAlignment="1">
      <alignment horizontal="right"/>
    </xf>
    <xf numFmtId="3" fontId="21" fillId="0" borderId="14" xfId="0" applyNumberFormat="1" applyFont="1" applyBorder="1"/>
    <xf numFmtId="0" fontId="22" fillId="0" borderId="0" xfId="0" applyFont="1" applyAlignment="1">
      <alignment horizontal="right"/>
    </xf>
    <xf numFmtId="165" fontId="22" fillId="0" borderId="0" xfId="0" applyNumberFormat="1" applyFont="1"/>
    <xf numFmtId="3" fontId="22" fillId="0" borderId="0" xfId="0" applyNumberFormat="1" applyFont="1"/>
    <xf numFmtId="0" fontId="22" fillId="0" borderId="0" xfId="0" applyFont="1"/>
    <xf numFmtId="0" fontId="10" fillId="0" borderId="0" xfId="0" applyFont="1"/>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H44"/>
  <sheetViews>
    <sheetView topLeftCell="A29" zoomScale="130" zoomScaleNormal="130" zoomScaleSheetLayoutView="125" workbookViewId="0">
      <selection activeCell="A32" sqref="A32:G38"/>
    </sheetView>
  </sheetViews>
  <sheetFormatPr defaultColWidth="8.85546875" defaultRowHeight="15" x14ac:dyDescent="0.25"/>
  <cols>
    <col min="1" max="1" width="43.85546875" style="86" customWidth="1"/>
    <col min="2" max="2" width="9.85546875" customWidth="1"/>
    <col min="3" max="3" width="11.140625" customWidth="1"/>
    <col min="4" max="4" width="11.28515625" customWidth="1"/>
    <col min="5" max="5" width="16.7109375" customWidth="1"/>
    <col min="6" max="6" width="96" style="86" customWidth="1"/>
    <col min="7" max="7" width="8.5703125" customWidth="1"/>
  </cols>
  <sheetData>
    <row r="1" spans="1:8" ht="18.75" x14ac:dyDescent="0.25">
      <c r="A1" s="85" t="s">
        <v>157</v>
      </c>
      <c r="F1" s="71" t="s">
        <v>229</v>
      </c>
      <c r="G1" s="72"/>
    </row>
    <row r="2" spans="1:8" ht="15.75" customHeight="1" x14ac:dyDescent="0.25">
      <c r="A2" s="78" t="s">
        <v>243</v>
      </c>
      <c r="B2" s="78"/>
      <c r="C2" s="78"/>
      <c r="D2" s="78"/>
      <c r="E2" s="79"/>
      <c r="F2" s="73"/>
      <c r="G2" s="74"/>
    </row>
    <row r="3" spans="1:8" x14ac:dyDescent="0.25">
      <c r="A3" s="78"/>
      <c r="B3" s="78"/>
      <c r="C3" s="78"/>
      <c r="D3" s="78"/>
      <c r="E3" s="79"/>
      <c r="F3" s="73"/>
      <c r="G3" s="74"/>
    </row>
    <row r="4" spans="1:8" x14ac:dyDescent="0.25">
      <c r="A4" s="78"/>
      <c r="B4" s="78"/>
      <c r="C4" s="78"/>
      <c r="D4" s="78"/>
      <c r="E4" s="79"/>
      <c r="F4" s="73"/>
      <c r="G4" s="74"/>
    </row>
    <row r="5" spans="1:8" x14ac:dyDescent="0.25">
      <c r="F5" s="73"/>
      <c r="G5" s="74"/>
    </row>
    <row r="6" spans="1:8" ht="19.5" thickBot="1" x14ac:dyDescent="0.3">
      <c r="A6" s="85" t="s">
        <v>156</v>
      </c>
      <c r="F6" s="75"/>
      <c r="G6" s="76"/>
    </row>
    <row r="7" spans="1:8" x14ac:dyDescent="0.25">
      <c r="A7" s="86" t="s">
        <v>152</v>
      </c>
    </row>
    <row r="8" spans="1:8" ht="15.6" customHeight="1" x14ac:dyDescent="0.25">
      <c r="A8" s="86" t="s">
        <v>153</v>
      </c>
      <c r="F8" s="98" t="s">
        <v>228</v>
      </c>
      <c r="G8" s="29"/>
    </row>
    <row r="9" spans="1:8" ht="14.45" customHeight="1" x14ac:dyDescent="0.25">
      <c r="A9" s="86" t="s">
        <v>154</v>
      </c>
      <c r="F9" s="99"/>
      <c r="G9" s="29"/>
    </row>
    <row r="10" spans="1:8" ht="14.45" customHeight="1" x14ac:dyDescent="0.25">
      <c r="A10" s="86" t="s">
        <v>155</v>
      </c>
      <c r="F10" s="100"/>
      <c r="G10" s="29"/>
      <c r="H10" s="20"/>
    </row>
    <row r="11" spans="1:8" ht="14.45" customHeight="1" x14ac:dyDescent="0.25">
      <c r="G11" s="29"/>
      <c r="H11" s="20"/>
    </row>
    <row r="12" spans="1:8" ht="45" x14ac:dyDescent="0.25">
      <c r="F12" s="101" t="s">
        <v>252</v>
      </c>
      <c r="G12" s="42"/>
      <c r="H12" s="20"/>
    </row>
    <row r="13" spans="1:8" x14ac:dyDescent="0.25">
      <c r="F13" s="102"/>
      <c r="G13" s="42"/>
      <c r="H13" s="20"/>
    </row>
    <row r="14" spans="1:8" ht="13.5" customHeight="1" x14ac:dyDescent="0.25"/>
    <row r="15" spans="1:8" ht="16.350000000000001" customHeight="1" x14ac:dyDescent="0.25">
      <c r="A15" s="65" t="s">
        <v>56</v>
      </c>
      <c r="B15" s="65"/>
      <c r="C15" s="65"/>
      <c r="D15" s="65"/>
      <c r="E15" s="2" t="s">
        <v>1</v>
      </c>
      <c r="F15" s="103"/>
      <c r="G15" s="17"/>
    </row>
    <row r="16" spans="1:8" ht="16.7" customHeight="1" x14ac:dyDescent="0.25">
      <c r="A16" s="83" t="s">
        <v>57</v>
      </c>
      <c r="B16" s="67" t="s">
        <v>40</v>
      </c>
      <c r="C16" s="67"/>
      <c r="D16" s="67" t="s">
        <v>46</v>
      </c>
      <c r="E16" s="7" t="s">
        <v>0</v>
      </c>
      <c r="F16" s="104" t="s">
        <v>43</v>
      </c>
      <c r="G16" s="77" t="s">
        <v>5</v>
      </c>
    </row>
    <row r="17" spans="1:7" x14ac:dyDescent="0.25">
      <c r="A17" s="84"/>
      <c r="B17" s="7" t="s">
        <v>41</v>
      </c>
      <c r="C17" s="25" t="s">
        <v>70</v>
      </c>
      <c r="D17" s="67"/>
      <c r="E17" s="7" t="s">
        <v>4</v>
      </c>
      <c r="F17" s="104"/>
      <c r="G17" s="77"/>
    </row>
    <row r="18" spans="1:7" ht="165.75" customHeight="1" x14ac:dyDescent="0.25">
      <c r="A18" s="87" t="s">
        <v>230</v>
      </c>
      <c r="B18" s="16" t="s">
        <v>45</v>
      </c>
      <c r="C18" s="15">
        <v>10000</v>
      </c>
      <c r="D18" s="13" t="s">
        <v>54</v>
      </c>
      <c r="E18" s="23" t="s">
        <v>145</v>
      </c>
      <c r="F18" s="105" t="s">
        <v>234</v>
      </c>
      <c r="G18" s="13" t="s">
        <v>49</v>
      </c>
    </row>
    <row r="19" spans="1:7" ht="108.75" customHeight="1" x14ac:dyDescent="0.25">
      <c r="A19" s="87" t="s">
        <v>246</v>
      </c>
      <c r="B19" s="16" t="s">
        <v>55</v>
      </c>
      <c r="C19" s="15">
        <f>4*2000+2*3500+2*5000-9000</f>
        <v>16000</v>
      </c>
      <c r="D19" s="23" t="s">
        <v>146</v>
      </c>
      <c r="E19" s="13" t="s">
        <v>58</v>
      </c>
      <c r="F19" s="106" t="s">
        <v>240</v>
      </c>
      <c r="G19" s="13" t="s">
        <v>49</v>
      </c>
    </row>
    <row r="20" spans="1:7" ht="111" customHeight="1" x14ac:dyDescent="0.25">
      <c r="A20" s="88" t="s">
        <v>231</v>
      </c>
      <c r="B20" s="16" t="s">
        <v>45</v>
      </c>
      <c r="C20" s="15" t="s">
        <v>52</v>
      </c>
      <c r="D20" s="13" t="s">
        <v>52</v>
      </c>
      <c r="E20" s="13" t="s">
        <v>59</v>
      </c>
      <c r="F20" s="106" t="s">
        <v>247</v>
      </c>
      <c r="G20" s="13" t="s">
        <v>49</v>
      </c>
    </row>
    <row r="21" spans="1:7" ht="70.5" customHeight="1" x14ac:dyDescent="0.25">
      <c r="A21" s="88" t="s">
        <v>248</v>
      </c>
      <c r="B21" s="16" t="s">
        <v>51</v>
      </c>
      <c r="C21" s="15" t="s">
        <v>69</v>
      </c>
      <c r="D21" s="13" t="s">
        <v>52</v>
      </c>
      <c r="E21" s="13" t="s">
        <v>67</v>
      </c>
      <c r="F21" s="105" t="s">
        <v>74</v>
      </c>
      <c r="G21" s="18" t="s">
        <v>37</v>
      </c>
    </row>
    <row r="22" spans="1:7" ht="102.75" customHeight="1" x14ac:dyDescent="0.25">
      <c r="A22" s="88" t="s">
        <v>232</v>
      </c>
      <c r="B22" s="16" t="s">
        <v>53</v>
      </c>
      <c r="C22" s="15">
        <v>5000</v>
      </c>
      <c r="D22" s="13" t="s">
        <v>47</v>
      </c>
      <c r="E22" s="13" t="s">
        <v>3</v>
      </c>
      <c r="F22" s="105" t="s">
        <v>235</v>
      </c>
      <c r="G22" s="3" t="s">
        <v>37</v>
      </c>
    </row>
    <row r="23" spans="1:7" ht="72" x14ac:dyDescent="0.25">
      <c r="A23" s="89" t="s">
        <v>244</v>
      </c>
      <c r="B23" s="80" t="s">
        <v>53</v>
      </c>
      <c r="C23" s="81" t="s">
        <v>68</v>
      </c>
      <c r="D23" s="82" t="s">
        <v>52</v>
      </c>
      <c r="E23" s="82" t="s">
        <v>3</v>
      </c>
      <c r="F23" s="106" t="s">
        <v>245</v>
      </c>
      <c r="G23" s="3" t="s">
        <v>37</v>
      </c>
    </row>
    <row r="24" spans="1:7" ht="15" customHeight="1" x14ac:dyDescent="0.25">
      <c r="A24" s="90" t="s">
        <v>44</v>
      </c>
      <c r="B24" s="12"/>
      <c r="C24" s="15">
        <f>SUM(C18:C22)</f>
        <v>31000</v>
      </c>
      <c r="D24" s="14"/>
      <c r="E24" s="13"/>
      <c r="F24" s="107"/>
      <c r="G24" s="3"/>
    </row>
    <row r="25" spans="1:7" ht="15" customHeight="1" x14ac:dyDescent="0.25">
      <c r="A25" s="66" t="s">
        <v>72</v>
      </c>
      <c r="B25" s="66"/>
      <c r="C25" s="66"/>
      <c r="D25" s="66"/>
      <c r="E25" s="1" t="s">
        <v>1</v>
      </c>
      <c r="F25" s="108"/>
      <c r="G25" s="4"/>
    </row>
    <row r="26" spans="1:7" ht="13.7" customHeight="1" x14ac:dyDescent="0.25">
      <c r="A26" s="91" t="s">
        <v>57</v>
      </c>
      <c r="B26" s="67" t="s">
        <v>40</v>
      </c>
      <c r="C26" s="67"/>
      <c r="D26" s="67" t="s">
        <v>46</v>
      </c>
      <c r="E26" s="7" t="s">
        <v>0</v>
      </c>
      <c r="F26" s="104" t="s">
        <v>43</v>
      </c>
      <c r="G26" s="77" t="s">
        <v>5</v>
      </c>
    </row>
    <row r="27" spans="1:7" x14ac:dyDescent="0.25">
      <c r="A27" s="92"/>
      <c r="B27" s="7" t="s">
        <v>41</v>
      </c>
      <c r="C27" s="7" t="str">
        <f>C17</f>
        <v>+ Financial</v>
      </c>
      <c r="D27" s="67"/>
      <c r="E27" s="7" t="s">
        <v>4</v>
      </c>
      <c r="F27" s="104"/>
      <c r="G27" s="77"/>
    </row>
    <row r="28" spans="1:7" ht="138" customHeight="1" x14ac:dyDescent="0.25">
      <c r="A28" s="88" t="s">
        <v>65</v>
      </c>
      <c r="B28" s="16" t="s">
        <v>66</v>
      </c>
      <c r="C28" s="22">
        <f>Solidarity!C26</f>
        <v>353280.03</v>
      </c>
      <c r="D28" s="24" t="s">
        <v>125</v>
      </c>
      <c r="E28" s="13" t="s">
        <v>144</v>
      </c>
      <c r="F28" s="106" t="s">
        <v>249</v>
      </c>
      <c r="G28" s="13" t="s">
        <v>49</v>
      </c>
    </row>
    <row r="29" spans="1:7" ht="114" customHeight="1" x14ac:dyDescent="0.25">
      <c r="A29" s="89" t="s">
        <v>241</v>
      </c>
      <c r="B29" s="16" t="s">
        <v>66</v>
      </c>
      <c r="C29" s="22">
        <f>Training!C24</f>
        <v>44957.142857142855</v>
      </c>
      <c r="D29" s="24" t="s">
        <v>123</v>
      </c>
      <c r="E29" s="24" t="s">
        <v>6</v>
      </c>
      <c r="F29" s="109" t="s">
        <v>250</v>
      </c>
      <c r="G29" s="13" t="s">
        <v>49</v>
      </c>
    </row>
    <row r="30" spans="1:7" ht="77.25" customHeight="1" x14ac:dyDescent="0.25">
      <c r="A30" s="87" t="s">
        <v>85</v>
      </c>
      <c r="B30" s="16" t="s">
        <v>66</v>
      </c>
      <c r="C30" s="22">
        <f>Succession!C21</f>
        <v>77500</v>
      </c>
      <c r="D30" s="24" t="s">
        <v>124</v>
      </c>
      <c r="E30" s="24" t="s">
        <v>6</v>
      </c>
      <c r="F30" s="109" t="s">
        <v>251</v>
      </c>
      <c r="G30" s="13" t="s">
        <v>49</v>
      </c>
    </row>
    <row r="31" spans="1:7" s="20" customFormat="1" ht="16.7" customHeight="1" x14ac:dyDescent="0.25">
      <c r="A31" s="90" t="s">
        <v>44</v>
      </c>
      <c r="B31" s="12"/>
      <c r="C31" s="22">
        <f>SUM(C28:C30)</f>
        <v>475737.17285714287</v>
      </c>
      <c r="D31" s="21"/>
      <c r="E31" s="23"/>
      <c r="F31" s="110"/>
      <c r="G31" s="10"/>
    </row>
    <row r="32" spans="1:7" s="20" customFormat="1" ht="16.7" customHeight="1" x14ac:dyDescent="0.25">
      <c r="A32" s="68" t="s">
        <v>81</v>
      </c>
      <c r="B32" s="69"/>
      <c r="C32" s="69"/>
      <c r="D32" s="70"/>
      <c r="E32" s="27" t="s">
        <v>1</v>
      </c>
      <c r="F32" s="111"/>
      <c r="G32" s="28"/>
    </row>
    <row r="33" spans="1:8" ht="16.5" customHeight="1" x14ac:dyDescent="0.25">
      <c r="A33" s="93" t="s">
        <v>81</v>
      </c>
      <c r="B33" s="67" t="s">
        <v>40</v>
      </c>
      <c r="C33" s="67"/>
      <c r="D33" s="67" t="s">
        <v>46</v>
      </c>
      <c r="E33" s="7" t="s">
        <v>0</v>
      </c>
      <c r="F33" s="104" t="s">
        <v>43</v>
      </c>
      <c r="G33" s="77" t="s">
        <v>5</v>
      </c>
    </row>
    <row r="34" spans="1:8" ht="13.5" customHeight="1" x14ac:dyDescent="0.25">
      <c r="A34" s="94"/>
      <c r="B34" s="7" t="s">
        <v>41</v>
      </c>
      <c r="C34" s="7" t="s">
        <v>42</v>
      </c>
      <c r="D34" s="67"/>
      <c r="E34" s="7" t="s">
        <v>4</v>
      </c>
      <c r="F34" s="104"/>
      <c r="G34" s="77"/>
    </row>
    <row r="35" spans="1:8" ht="73.5" customHeight="1" x14ac:dyDescent="0.25">
      <c r="A35" s="95" t="s">
        <v>242</v>
      </c>
      <c r="B35" s="16" t="s">
        <v>48</v>
      </c>
      <c r="C35" s="16" t="s">
        <v>48</v>
      </c>
      <c r="D35" s="13" t="s">
        <v>52</v>
      </c>
      <c r="E35" s="13" t="s">
        <v>3</v>
      </c>
      <c r="F35" s="105" t="s">
        <v>236</v>
      </c>
      <c r="G35" s="16" t="s">
        <v>78</v>
      </c>
    </row>
    <row r="36" spans="1:8" ht="69.75" customHeight="1" x14ac:dyDescent="0.25">
      <c r="A36" s="96" t="s">
        <v>233</v>
      </c>
      <c r="B36" s="16" t="s">
        <v>51</v>
      </c>
      <c r="C36" s="15" t="s">
        <v>79</v>
      </c>
      <c r="D36" s="13" t="s">
        <v>52</v>
      </c>
      <c r="E36" s="13" t="s">
        <v>2</v>
      </c>
      <c r="F36" s="105" t="s">
        <v>237</v>
      </c>
      <c r="G36" s="19" t="s">
        <v>50</v>
      </c>
      <c r="H36" s="26"/>
    </row>
    <row r="37" spans="1:8" ht="69" customHeight="1" x14ac:dyDescent="0.25">
      <c r="A37" s="96" t="s">
        <v>61</v>
      </c>
      <c r="B37" s="16" t="s">
        <v>62</v>
      </c>
      <c r="C37" s="15" t="s">
        <v>52</v>
      </c>
      <c r="D37" s="13" t="s">
        <v>52</v>
      </c>
      <c r="E37" s="13" t="s">
        <v>2</v>
      </c>
      <c r="F37" s="105" t="s">
        <v>238</v>
      </c>
      <c r="G37" s="16" t="s">
        <v>80</v>
      </c>
    </row>
    <row r="38" spans="1:8" ht="127.5" customHeight="1" x14ac:dyDescent="0.25">
      <c r="A38" s="97" t="s">
        <v>73</v>
      </c>
      <c r="B38" s="16" t="s">
        <v>51</v>
      </c>
      <c r="C38" s="13" t="s">
        <v>68</v>
      </c>
      <c r="D38" s="13" t="s">
        <v>84</v>
      </c>
      <c r="E38" s="13" t="s">
        <v>71</v>
      </c>
      <c r="F38" s="105" t="s">
        <v>151</v>
      </c>
      <c r="G38" s="19" t="s">
        <v>60</v>
      </c>
    </row>
    <row r="44" spans="1:8" x14ac:dyDescent="0.25">
      <c r="E44" s="8"/>
    </row>
  </sheetData>
  <sortState ref="A2:C6">
    <sortCondition descending="1" ref="C2:C6"/>
  </sortState>
  <customSheetViews>
    <customSheetView guid="{F9DE32B6-F328-4BE9-9CD8-4732EE802248}" scale="145">
      <selection activeCell="B2" sqref="B2"/>
      <rowBreaks count="3" manualBreakCount="3">
        <brk id="14" max="16383" man="1"/>
        <brk id="24" max="16383" man="1"/>
        <brk id="37" max="16383" man="1"/>
      </rowBreaks>
      <pageMargins left="0.75" right="0.75" top="1" bottom="1" header="0.5" footer="0.5"/>
      <pageSetup paperSize="5" scale="82" orientation="landscape" horizontalDpi="4294967292" verticalDpi="4294967292" r:id="rId1"/>
    </customSheetView>
    <customSheetView guid="{D6E32C2C-E2C1-DC4C-A15E-009C1CC27DB9}" scale="125">
      <selection activeCell="A3" sqref="A3"/>
      <rowBreaks count="3" manualBreakCount="3">
        <brk id="14" max="16383" man="1"/>
        <brk id="24" max="16383" man="1"/>
        <brk id="37" max="16383" man="1"/>
      </rowBreaks>
      <pageMargins left="0.7" right="0.7" top="0.75" bottom="0.75" header="0.3" footer="0.3"/>
      <pageSetup paperSize="5" scale="82" orientation="landscape" horizontalDpi="4294967292" verticalDpi="4294967292"/>
    </customSheetView>
    <customSheetView guid="{2B515912-5119-416D-BDF7-B3B53994AC14}">
      <selection activeCell="F20" sqref="F20"/>
      <rowBreaks count="3" manualBreakCount="3">
        <brk id="25" max="16383" man="1"/>
        <brk id="35" max="16383" man="1"/>
        <brk id="49" max="16383" man="1"/>
      </rowBreaks>
      <pageMargins left="0.7" right="0.7" top="0.75" bottom="0.75" header="0.3" footer="0.3"/>
      <pageSetup paperSize="5" scale="82" orientation="landscape" horizontalDpi="4294967292" verticalDpi="4294967292"/>
    </customSheetView>
  </customSheetViews>
  <mergeCells count="21">
    <mergeCell ref="A2:E4"/>
    <mergeCell ref="F1:G6"/>
    <mergeCell ref="F8:F10"/>
    <mergeCell ref="F33:F34"/>
    <mergeCell ref="G33:G34"/>
    <mergeCell ref="G26:G27"/>
    <mergeCell ref="G16:G17"/>
    <mergeCell ref="A32:D32"/>
    <mergeCell ref="F16:F17"/>
    <mergeCell ref="A33:A34"/>
    <mergeCell ref="B16:C16"/>
    <mergeCell ref="B33:C33"/>
    <mergeCell ref="D33:D34"/>
    <mergeCell ref="A16:A17"/>
    <mergeCell ref="D16:D17"/>
    <mergeCell ref="A15:D15"/>
    <mergeCell ref="A25:D25"/>
    <mergeCell ref="F26:F27"/>
    <mergeCell ref="A26:A27"/>
    <mergeCell ref="B26:C26"/>
    <mergeCell ref="D26:D27"/>
  </mergeCells>
  <pageMargins left="0.75" right="0.75" top="1" bottom="1" header="0.5" footer="0.5"/>
  <pageSetup paperSize="5" scale="82" orientation="landscape" horizontalDpi="4294967292" verticalDpi="4294967292" r:id="rId2"/>
  <rowBreaks count="3" manualBreakCount="3">
    <brk id="14" max="16383" man="1"/>
    <brk id="24" max="16383" man="1"/>
    <brk id="3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6" sqref="A6"/>
    </sheetView>
  </sheetViews>
  <sheetFormatPr defaultColWidth="8.85546875" defaultRowHeight="15" x14ac:dyDescent="0.25"/>
  <cols>
    <col min="1" max="1" width="33.140625" customWidth="1"/>
    <col min="2" max="2" width="11.5703125" customWidth="1"/>
    <col min="3" max="3" width="15.42578125" customWidth="1"/>
  </cols>
  <sheetData>
    <row r="1" spans="1:4" ht="18.75" x14ac:dyDescent="0.3">
      <c r="A1" s="30" t="s">
        <v>135</v>
      </c>
    </row>
    <row r="2" spans="1:4" ht="18.75" x14ac:dyDescent="0.3">
      <c r="A2" s="30"/>
      <c r="B2" s="38" t="s">
        <v>131</v>
      </c>
      <c r="C2" s="38" t="s">
        <v>132</v>
      </c>
    </row>
    <row r="3" spans="1:4" x14ac:dyDescent="0.25">
      <c r="A3" s="31" t="s">
        <v>136</v>
      </c>
      <c r="B3" s="37">
        <f>C3/52</f>
        <v>1326.9230769230769</v>
      </c>
      <c r="C3" s="44">
        <f>60000*1.15</f>
        <v>69000</v>
      </c>
    </row>
    <row r="4" spans="1:4" x14ac:dyDescent="0.25">
      <c r="B4" s="9"/>
    </row>
    <row r="5" spans="1:4" x14ac:dyDescent="0.25">
      <c r="A5" s="32" t="s">
        <v>137</v>
      </c>
      <c r="B5" s="33" t="s">
        <v>129</v>
      </c>
      <c r="C5" s="33" t="s">
        <v>130</v>
      </c>
    </row>
    <row r="6" spans="1:4" x14ac:dyDescent="0.25">
      <c r="A6" s="33" t="s">
        <v>126</v>
      </c>
      <c r="B6" s="35">
        <f>12</f>
        <v>12</v>
      </c>
      <c r="C6" s="35">
        <f>B6*B$3</f>
        <v>15923.076923076922</v>
      </c>
    </row>
    <row r="7" spans="1:4" x14ac:dyDescent="0.25">
      <c r="A7" s="33" t="s">
        <v>127</v>
      </c>
      <c r="B7" s="35">
        <v>16</v>
      </c>
      <c r="C7" s="35">
        <f>B7*B$3</f>
        <v>21230.76923076923</v>
      </c>
    </row>
    <row r="8" spans="1:4" x14ac:dyDescent="0.25">
      <c r="A8" s="33" t="s">
        <v>128</v>
      </c>
      <c r="B8" s="35">
        <v>6</v>
      </c>
      <c r="C8" s="35">
        <f>B8*B$3</f>
        <v>7961.538461538461</v>
      </c>
    </row>
    <row r="9" spans="1:4" x14ac:dyDescent="0.25">
      <c r="A9" s="33" t="s">
        <v>133</v>
      </c>
      <c r="B9" s="35">
        <v>15</v>
      </c>
      <c r="C9" s="35">
        <f>B9*B$3</f>
        <v>19903.846153846152</v>
      </c>
    </row>
    <row r="10" spans="1:4" x14ac:dyDescent="0.25">
      <c r="A10" s="33" t="s">
        <v>134</v>
      </c>
      <c r="B10" s="35">
        <v>3</v>
      </c>
      <c r="C10" s="35">
        <f>B10*B$3</f>
        <v>3980.7692307692305</v>
      </c>
    </row>
    <row r="11" spans="1:4" x14ac:dyDescent="0.25">
      <c r="A11" s="34" t="s">
        <v>93</v>
      </c>
      <c r="B11" s="35">
        <f>SUM(B6:B10)</f>
        <v>52</v>
      </c>
      <c r="C11" s="35">
        <f>SUM(C6:C10)</f>
        <v>69000</v>
      </c>
    </row>
    <row r="12" spans="1:4" x14ac:dyDescent="0.25">
      <c r="A12" s="32" t="s">
        <v>138</v>
      </c>
      <c r="B12" s="39" t="s">
        <v>143</v>
      </c>
      <c r="C12" s="45">
        <v>0.03</v>
      </c>
    </row>
    <row r="13" spans="1:4" x14ac:dyDescent="0.25">
      <c r="A13" s="33" t="s">
        <v>140</v>
      </c>
      <c r="B13" s="35">
        <v>30</v>
      </c>
      <c r="C13" s="35">
        <f>B13*B$3*(1+C$12)</f>
        <v>41001.923076923078</v>
      </c>
    </row>
    <row r="14" spans="1:4" x14ac:dyDescent="0.25">
      <c r="A14" s="33" t="s">
        <v>127</v>
      </c>
      <c r="B14" s="35">
        <v>8</v>
      </c>
      <c r="C14" s="35">
        <f t="shared" ref="C14:C17" si="0">B14*B$3*(1+C$12)</f>
        <v>10933.846153846154</v>
      </c>
      <c r="D14" t="s">
        <v>139</v>
      </c>
    </row>
    <row r="15" spans="1:4" x14ac:dyDescent="0.25">
      <c r="A15" s="33" t="s">
        <v>141</v>
      </c>
      <c r="B15" s="35">
        <v>6</v>
      </c>
      <c r="C15" s="35">
        <f t="shared" si="0"/>
        <v>8200.3846153846152</v>
      </c>
    </row>
    <row r="16" spans="1:4" x14ac:dyDescent="0.25">
      <c r="A16" s="33" t="s">
        <v>142</v>
      </c>
      <c r="B16" s="35">
        <v>5</v>
      </c>
      <c r="C16" s="35">
        <f t="shared" si="0"/>
        <v>6833.6538461538466</v>
      </c>
    </row>
    <row r="17" spans="1:3" x14ac:dyDescent="0.25">
      <c r="A17" s="33" t="s">
        <v>134</v>
      </c>
      <c r="B17" s="35">
        <v>3</v>
      </c>
      <c r="C17" s="35">
        <f t="shared" si="0"/>
        <v>4100.1923076923076</v>
      </c>
    </row>
    <row r="18" spans="1:3" x14ac:dyDescent="0.25">
      <c r="A18" s="34" t="s">
        <v>93</v>
      </c>
      <c r="B18" s="35">
        <f>SUM(B13:B17)</f>
        <v>52</v>
      </c>
      <c r="C18" s="35">
        <f>SUM(C13:C17)</f>
        <v>71070.000000000015</v>
      </c>
    </row>
    <row r="19" spans="1:3" x14ac:dyDescent="0.25">
      <c r="A19" s="32" t="s">
        <v>138</v>
      </c>
      <c r="B19" s="39" t="s">
        <v>143</v>
      </c>
      <c r="C19" s="40"/>
    </row>
    <row r="20" spans="1:3" x14ac:dyDescent="0.25">
      <c r="A20" s="33" t="s">
        <v>140</v>
      </c>
      <c r="B20" s="35">
        <v>30</v>
      </c>
      <c r="C20" s="35">
        <f>B20*B$3*(1+C$12+C$19)</f>
        <v>41001.923076923078</v>
      </c>
    </row>
    <row r="21" spans="1:3" x14ac:dyDescent="0.25">
      <c r="A21" s="33" t="s">
        <v>127</v>
      </c>
      <c r="B21" s="35">
        <v>7</v>
      </c>
      <c r="C21" s="35">
        <f t="shared" ref="C21:C24" si="1">B21*B$3*(1+C$12+C$19)</f>
        <v>9567.1153846153848</v>
      </c>
    </row>
    <row r="22" spans="1:3" x14ac:dyDescent="0.25">
      <c r="A22" s="33" t="s">
        <v>141</v>
      </c>
      <c r="B22" s="35">
        <v>6</v>
      </c>
      <c r="C22" s="35">
        <f t="shared" si="1"/>
        <v>8200.3846153846152</v>
      </c>
    </row>
    <row r="23" spans="1:3" x14ac:dyDescent="0.25">
      <c r="A23" s="33" t="s">
        <v>142</v>
      </c>
      <c r="B23" s="35">
        <v>5</v>
      </c>
      <c r="C23" s="35">
        <f t="shared" si="1"/>
        <v>6833.6538461538466</v>
      </c>
    </row>
    <row r="24" spans="1:3" x14ac:dyDescent="0.25">
      <c r="A24" s="33" t="s">
        <v>134</v>
      </c>
      <c r="B24" s="35">
        <v>4</v>
      </c>
      <c r="C24" s="35">
        <f t="shared" si="1"/>
        <v>5466.9230769230771</v>
      </c>
    </row>
    <row r="25" spans="1:3" x14ac:dyDescent="0.25">
      <c r="A25" s="34" t="s">
        <v>93</v>
      </c>
      <c r="B25" s="35">
        <f>SUM(B20:B24)</f>
        <v>52</v>
      </c>
      <c r="C25" s="35">
        <f>SUM(C20:C24)</f>
        <v>71070</v>
      </c>
    </row>
    <row r="26" spans="1:3" x14ac:dyDescent="0.25">
      <c r="A26" s="32" t="s">
        <v>44</v>
      </c>
      <c r="B26" s="35"/>
      <c r="C26" s="35">
        <f>SUM(C11:C25)</f>
        <v>353280.03</v>
      </c>
    </row>
  </sheetData>
  <customSheetViews>
    <customSheetView guid="{F9DE32B6-F328-4BE9-9CD8-4732EE802248}">
      <selection activeCell="A6" sqref="A6"/>
      <pageMargins left="0.75" right="0.75" top="1" bottom="1" header="0.5" footer="0.5"/>
    </customSheetView>
    <customSheetView guid="{D6E32C2C-E2C1-DC4C-A15E-009C1CC27DB9}">
      <selection activeCell="F34" sqref="F34"/>
      <pageMargins left="0.7" right="0.7" top="0.75" bottom="0.75" header="0.3" footer="0.3"/>
    </customSheetView>
    <customSheetView guid="{2B515912-5119-416D-BDF7-B3B53994AC14}">
      <selection activeCell="H24" sqref="H24"/>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29" sqref="D29"/>
    </sheetView>
  </sheetViews>
  <sheetFormatPr defaultColWidth="8.85546875" defaultRowHeight="15" x14ac:dyDescent="0.25"/>
  <cols>
    <col min="1" max="1" width="31.85546875" customWidth="1"/>
  </cols>
  <sheetData>
    <row r="1" spans="1:4" ht="18.75" x14ac:dyDescent="0.3">
      <c r="A1" s="30" t="s">
        <v>86</v>
      </c>
    </row>
    <row r="3" spans="1:4" x14ac:dyDescent="0.25">
      <c r="A3" s="32" t="s">
        <v>87</v>
      </c>
      <c r="B3" s="33"/>
      <c r="C3" s="33"/>
    </row>
    <row r="4" spans="1:4" x14ac:dyDescent="0.25">
      <c r="A4" s="33" t="s">
        <v>88</v>
      </c>
      <c r="B4" s="35">
        <v>5000</v>
      </c>
      <c r="C4" s="35"/>
      <c r="D4" s="11"/>
    </row>
    <row r="5" spans="1:4" x14ac:dyDescent="0.25">
      <c r="A5" s="33" t="s">
        <v>89</v>
      </c>
      <c r="B5" s="35">
        <v>2000</v>
      </c>
      <c r="C5" s="35"/>
      <c r="D5" s="11"/>
    </row>
    <row r="6" spans="1:4" x14ac:dyDescent="0.25">
      <c r="A6" s="33" t="s">
        <v>90</v>
      </c>
      <c r="B6" s="35">
        <v>3000</v>
      </c>
      <c r="C6" s="35"/>
    </row>
    <row r="7" spans="1:4" x14ac:dyDescent="0.25">
      <c r="A7" s="33" t="s">
        <v>91</v>
      </c>
      <c r="B7" s="35">
        <v>2000</v>
      </c>
      <c r="C7" s="35"/>
    </row>
    <row r="8" spans="1:4" x14ac:dyDescent="0.25">
      <c r="A8" s="33" t="s">
        <v>92</v>
      </c>
      <c r="B8" s="35">
        <v>1000</v>
      </c>
      <c r="C8" s="35"/>
    </row>
    <row r="9" spans="1:4" x14ac:dyDescent="0.25">
      <c r="A9" s="34" t="s">
        <v>93</v>
      </c>
      <c r="B9" s="35"/>
      <c r="C9" s="35">
        <f>SUM(B4:B8)</f>
        <v>13000</v>
      </c>
    </row>
    <row r="10" spans="1:4" x14ac:dyDescent="0.25">
      <c r="A10" s="32"/>
      <c r="B10" s="35"/>
      <c r="C10" s="35"/>
    </row>
    <row r="11" spans="1:4" x14ac:dyDescent="0.25">
      <c r="A11" s="32" t="s">
        <v>96</v>
      </c>
      <c r="B11" s="35"/>
      <c r="C11" s="35"/>
    </row>
    <row r="12" spans="1:4" x14ac:dyDescent="0.25">
      <c r="A12" s="33" t="s">
        <v>91</v>
      </c>
      <c r="B12" s="35">
        <v>2000</v>
      </c>
      <c r="C12" s="35"/>
    </row>
    <row r="13" spans="1:4" x14ac:dyDescent="0.25">
      <c r="A13" s="33" t="s">
        <v>94</v>
      </c>
      <c r="B13" s="35">
        <v>2000</v>
      </c>
      <c r="C13" s="35"/>
    </row>
    <row r="14" spans="1:4" x14ac:dyDescent="0.25">
      <c r="A14" s="33" t="s">
        <v>95</v>
      </c>
      <c r="B14" s="35">
        <v>1000</v>
      </c>
      <c r="C14" s="35"/>
    </row>
    <row r="15" spans="1:4" x14ac:dyDescent="0.25">
      <c r="A15" s="33" t="s">
        <v>92</v>
      </c>
      <c r="B15" s="35">
        <v>1000</v>
      </c>
      <c r="C15" s="35"/>
    </row>
    <row r="16" spans="1:4" x14ac:dyDescent="0.25">
      <c r="A16" s="33" t="s">
        <v>97</v>
      </c>
      <c r="B16" s="35">
        <v>1000</v>
      </c>
      <c r="C16" s="35"/>
    </row>
    <row r="17" spans="1:3" x14ac:dyDescent="0.25">
      <c r="A17" s="34" t="s">
        <v>93</v>
      </c>
      <c r="B17" s="35"/>
      <c r="C17" s="35">
        <f>SUM(B12:B16)</f>
        <v>7000</v>
      </c>
    </row>
    <row r="18" spans="1:3" x14ac:dyDescent="0.25">
      <c r="A18" s="32" t="s">
        <v>98</v>
      </c>
      <c r="B18" s="35"/>
      <c r="C18" s="35"/>
    </row>
    <row r="19" spans="1:3" x14ac:dyDescent="0.25">
      <c r="A19" s="33" t="s">
        <v>102</v>
      </c>
      <c r="B19" s="35">
        <f>18*850</f>
        <v>15300</v>
      </c>
      <c r="C19" s="35"/>
    </row>
    <row r="20" spans="1:3" x14ac:dyDescent="0.25">
      <c r="A20" s="33" t="s">
        <v>99</v>
      </c>
      <c r="B20" s="35">
        <f>10*4*(850/7)</f>
        <v>4857.1428571428569</v>
      </c>
      <c r="C20" s="35"/>
    </row>
    <row r="21" spans="1:3" x14ac:dyDescent="0.25">
      <c r="A21" s="33" t="s">
        <v>100</v>
      </c>
      <c r="B21" s="35">
        <f>200*14</f>
        <v>2800</v>
      </c>
      <c r="C21" s="35"/>
    </row>
    <row r="22" spans="1:3" x14ac:dyDescent="0.25">
      <c r="A22" s="33" t="s">
        <v>101</v>
      </c>
      <c r="B22" s="35">
        <v>2000</v>
      </c>
      <c r="C22" s="35"/>
    </row>
    <row r="23" spans="1:3" x14ac:dyDescent="0.25">
      <c r="A23" s="34" t="s">
        <v>93</v>
      </c>
      <c r="B23" s="35"/>
      <c r="C23" s="35">
        <f>SUM(B19:B22)</f>
        <v>24957.142857142855</v>
      </c>
    </row>
    <row r="24" spans="1:3" x14ac:dyDescent="0.25">
      <c r="A24" s="32" t="s">
        <v>44</v>
      </c>
      <c r="B24" s="35"/>
      <c r="C24" s="35">
        <f>SUM(C9:C23)</f>
        <v>44957.142857142855</v>
      </c>
    </row>
    <row r="25" spans="1:3" x14ac:dyDescent="0.25">
      <c r="B25" s="11"/>
    </row>
    <row r="26" spans="1:3" x14ac:dyDescent="0.25">
      <c r="B26" s="11"/>
      <c r="C26" s="11"/>
    </row>
    <row r="27" spans="1:3" x14ac:dyDescent="0.25">
      <c r="B27" s="11"/>
      <c r="C27" s="11"/>
    </row>
    <row r="28" spans="1:3" x14ac:dyDescent="0.25">
      <c r="B28" s="11"/>
      <c r="C28" s="11"/>
    </row>
    <row r="29" spans="1:3" x14ac:dyDescent="0.25">
      <c r="B29" s="11"/>
      <c r="C29" s="11"/>
    </row>
  </sheetData>
  <customSheetViews>
    <customSheetView guid="{F9DE32B6-F328-4BE9-9CD8-4732EE802248}">
      <selection activeCell="D29" sqref="D29"/>
      <pageMargins left="0.75" right="0.75" top="1" bottom="1" header="0.5" footer="0.5"/>
    </customSheetView>
    <customSheetView guid="{D6E32C2C-E2C1-DC4C-A15E-009C1CC27DB9}">
      <selection activeCell="D29" sqref="D29"/>
      <pageMargins left="0.7" right="0.7" top="0.75" bottom="0.75" header="0.3" footer="0.3"/>
    </customSheetView>
    <customSheetView guid="{2B515912-5119-416D-BDF7-B3B53994AC14}">
      <selection activeCell="E20" sqref="E20"/>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D37" sqref="D37"/>
    </sheetView>
  </sheetViews>
  <sheetFormatPr defaultColWidth="8.85546875" defaultRowHeight="15" x14ac:dyDescent="0.25"/>
  <cols>
    <col min="1" max="1" width="35.140625" customWidth="1"/>
  </cols>
  <sheetData>
    <row r="1" spans="1:3" ht="18.75" x14ac:dyDescent="0.3">
      <c r="A1" s="30" t="s">
        <v>103</v>
      </c>
    </row>
    <row r="3" spans="1:3" x14ac:dyDescent="0.25">
      <c r="A3" s="32" t="s">
        <v>104</v>
      </c>
      <c r="B3" s="33"/>
      <c r="C3" s="33"/>
    </row>
    <row r="4" spans="1:3" x14ac:dyDescent="0.25">
      <c r="A4" s="33" t="s">
        <v>105</v>
      </c>
      <c r="B4" s="35">
        <v>10000</v>
      </c>
      <c r="C4" s="35"/>
    </row>
    <row r="5" spans="1:3" x14ac:dyDescent="0.25">
      <c r="A5" s="33" t="s">
        <v>106</v>
      </c>
      <c r="B5" s="35">
        <v>4000</v>
      </c>
      <c r="C5" s="35"/>
    </row>
    <row r="6" spans="1:3" x14ac:dyDescent="0.25">
      <c r="A6" s="33" t="s">
        <v>113</v>
      </c>
      <c r="B6" s="46">
        <v>5000</v>
      </c>
      <c r="C6" s="35"/>
    </row>
    <row r="7" spans="1:3" x14ac:dyDescent="0.25">
      <c r="A7" s="33" t="s">
        <v>114</v>
      </c>
      <c r="B7" s="35">
        <v>2000</v>
      </c>
      <c r="C7" s="35"/>
    </row>
    <row r="8" spans="1:3" x14ac:dyDescent="0.25">
      <c r="A8" s="34" t="s">
        <v>93</v>
      </c>
      <c r="B8" s="35"/>
      <c r="C8" s="35">
        <f>SUM(B4:B7)</f>
        <v>21000</v>
      </c>
    </row>
    <row r="9" spans="1:3" x14ac:dyDescent="0.25">
      <c r="A9" s="32" t="s">
        <v>107</v>
      </c>
      <c r="B9" s="35"/>
      <c r="C9" s="35"/>
    </row>
    <row r="10" spans="1:3" x14ac:dyDescent="0.25">
      <c r="A10" s="33" t="s">
        <v>115</v>
      </c>
      <c r="B10" s="35">
        <v>4000</v>
      </c>
      <c r="C10" s="35"/>
    </row>
    <row r="11" spans="1:3" x14ac:dyDescent="0.25">
      <c r="A11" s="47" t="s">
        <v>147</v>
      </c>
      <c r="B11" s="35">
        <v>4000</v>
      </c>
      <c r="C11" s="35"/>
    </row>
    <row r="12" spans="1:3" x14ac:dyDescent="0.25">
      <c r="A12" s="33" t="s">
        <v>116</v>
      </c>
      <c r="B12" s="35">
        <v>2000</v>
      </c>
      <c r="C12" s="35"/>
    </row>
    <row r="13" spans="1:3" x14ac:dyDescent="0.25">
      <c r="A13" s="34" t="s">
        <v>93</v>
      </c>
      <c r="B13" s="35"/>
      <c r="C13" s="35">
        <f>SUM(B10:B12)</f>
        <v>10000</v>
      </c>
    </row>
    <row r="14" spans="1:3" x14ac:dyDescent="0.25">
      <c r="A14" s="32" t="s">
        <v>117</v>
      </c>
      <c r="B14" s="35"/>
      <c r="C14" s="35"/>
    </row>
    <row r="15" spans="1:3" x14ac:dyDescent="0.25">
      <c r="A15" s="33" t="s">
        <v>118</v>
      </c>
      <c r="B15" s="35">
        <f>20*500</f>
        <v>10000</v>
      </c>
      <c r="C15" s="35"/>
    </row>
    <row r="16" spans="1:3" x14ac:dyDescent="0.25">
      <c r="A16" s="33" t="s">
        <v>119</v>
      </c>
      <c r="B16" s="35">
        <f>4*5000</f>
        <v>20000</v>
      </c>
      <c r="C16" s="35"/>
    </row>
    <row r="17" spans="1:3" x14ac:dyDescent="0.25">
      <c r="A17" s="33" t="s">
        <v>120</v>
      </c>
      <c r="B17" s="35">
        <f>3*2500</f>
        <v>7500</v>
      </c>
      <c r="C17" s="35"/>
    </row>
    <row r="18" spans="1:3" x14ac:dyDescent="0.25">
      <c r="A18" s="33" t="s">
        <v>121</v>
      </c>
      <c r="B18" s="35">
        <v>5000</v>
      </c>
      <c r="C18" s="35"/>
    </row>
    <row r="19" spans="1:3" x14ac:dyDescent="0.25">
      <c r="A19" s="33" t="s">
        <v>101</v>
      </c>
      <c r="B19" s="35">
        <v>4000</v>
      </c>
      <c r="C19" s="35"/>
    </row>
    <row r="20" spans="1:3" x14ac:dyDescent="0.25">
      <c r="A20" s="34" t="s">
        <v>93</v>
      </c>
      <c r="B20" s="35"/>
      <c r="C20" s="35">
        <f>SUM(B15:B19)</f>
        <v>46500</v>
      </c>
    </row>
    <row r="21" spans="1:3" x14ac:dyDescent="0.25">
      <c r="A21" s="32" t="s">
        <v>44</v>
      </c>
      <c r="B21" s="35"/>
      <c r="C21" s="35">
        <f>SUM(C8:C20)</f>
        <v>77500</v>
      </c>
    </row>
    <row r="22" spans="1:3" x14ac:dyDescent="0.25">
      <c r="A22" s="36" t="s">
        <v>122</v>
      </c>
    </row>
    <row r="23" spans="1:3" x14ac:dyDescent="0.25">
      <c r="A23" s="31" t="s">
        <v>108</v>
      </c>
    </row>
    <row r="24" spans="1:3" x14ac:dyDescent="0.25">
      <c r="A24" t="s">
        <v>239</v>
      </c>
    </row>
    <row r="25" spans="1:3" x14ac:dyDescent="0.25">
      <c r="A25" t="s">
        <v>109</v>
      </c>
    </row>
    <row r="26" spans="1:3" x14ac:dyDescent="0.25">
      <c r="A26" t="s">
        <v>110</v>
      </c>
    </row>
    <row r="27" spans="1:3" x14ac:dyDescent="0.25">
      <c r="A27" t="s">
        <v>111</v>
      </c>
    </row>
    <row r="28" spans="1:3" x14ac:dyDescent="0.25">
      <c r="A28" t="s">
        <v>112</v>
      </c>
    </row>
  </sheetData>
  <customSheetViews>
    <customSheetView guid="{F9DE32B6-F328-4BE9-9CD8-4732EE802248}">
      <selection activeCell="D37" sqref="D37"/>
      <pageMargins left="0.75" right="0.75" top="1" bottom="1" header="0.5" footer="0.5"/>
    </customSheetView>
    <customSheetView guid="{D6E32C2C-E2C1-DC4C-A15E-009C1CC27DB9}">
      <selection activeCell="A31" sqref="A31"/>
      <pageMargins left="0.7" right="0.7" top="0.75" bottom="0.75" header="0.3" footer="0.3"/>
    </customSheetView>
    <customSheetView guid="{2B515912-5119-416D-BDF7-B3B53994AC14}">
      <selection activeCell="C21" sqref="C21"/>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0" sqref="A20"/>
    </sheetView>
  </sheetViews>
  <sheetFormatPr defaultColWidth="11.42578125" defaultRowHeight="15" x14ac:dyDescent="0.25"/>
  <cols>
    <col min="1" max="1" width="94.140625" customWidth="1"/>
  </cols>
  <sheetData>
    <row r="1" spans="1:1" x14ac:dyDescent="0.25">
      <c r="A1" s="6" t="s">
        <v>75</v>
      </c>
    </row>
    <row r="2" spans="1:1" x14ac:dyDescent="0.25">
      <c r="A2" s="6"/>
    </row>
    <row r="3" spans="1:1" ht="25.5" x14ac:dyDescent="0.25">
      <c r="A3" s="41" t="s">
        <v>148</v>
      </c>
    </row>
    <row r="4" spans="1:1" x14ac:dyDescent="0.25">
      <c r="A4" s="5" t="s">
        <v>9</v>
      </c>
    </row>
    <row r="5" spans="1:1" x14ac:dyDescent="0.25">
      <c r="A5" s="5" t="s">
        <v>7</v>
      </c>
    </row>
    <row r="6" spans="1:1" x14ac:dyDescent="0.25">
      <c r="A6" s="5" t="s">
        <v>10</v>
      </c>
    </row>
    <row r="7" spans="1:1" x14ac:dyDescent="0.25">
      <c r="A7" s="5" t="s">
        <v>8</v>
      </c>
    </row>
    <row r="8" spans="1:1" x14ac:dyDescent="0.25">
      <c r="A8" s="5" t="s">
        <v>11</v>
      </c>
    </row>
    <row r="9" spans="1:1" x14ac:dyDescent="0.25">
      <c r="A9" s="5" t="s">
        <v>12</v>
      </c>
    </row>
    <row r="10" spans="1:1" x14ac:dyDescent="0.25">
      <c r="A10" s="5" t="s">
        <v>13</v>
      </c>
    </row>
    <row r="11" spans="1:1" x14ac:dyDescent="0.25">
      <c r="A11" s="5" t="s">
        <v>14</v>
      </c>
    </row>
    <row r="12" spans="1:1" x14ac:dyDescent="0.25">
      <c r="A12" s="5" t="s">
        <v>15</v>
      </c>
    </row>
    <row r="13" spans="1:1" x14ac:dyDescent="0.25">
      <c r="A13" s="5" t="s">
        <v>149</v>
      </c>
    </row>
    <row r="14" spans="1:1" x14ac:dyDescent="0.25">
      <c r="A14" t="s">
        <v>150</v>
      </c>
    </row>
  </sheetData>
  <customSheetViews>
    <customSheetView guid="{F9DE32B6-F328-4BE9-9CD8-4732EE802248}">
      <selection activeCell="A20" sqref="A20"/>
      <pageMargins left="0.75" right="0.75" top="1" bottom="1" header="0.5" footer="0.5"/>
    </customSheetView>
    <customSheetView guid="{D6E32C2C-E2C1-DC4C-A15E-009C1CC27DB9}">
      <selection activeCell="A20" sqref="A20"/>
      <pageMargins left="0.7" right="0.7" top="0.75" bottom="0.75" header="0.3" footer="0.3"/>
    </customSheetView>
    <customSheetView guid="{2B515912-5119-416D-BDF7-B3B53994AC14}">
      <selection activeCell="A20" sqref="A20"/>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A25" workbookViewId="0">
      <selection activeCell="X29" sqref="X29"/>
    </sheetView>
  </sheetViews>
  <sheetFormatPr defaultColWidth="8.85546875" defaultRowHeight="15" x14ac:dyDescent="0.25"/>
  <cols>
    <col min="1" max="1" width="36" customWidth="1"/>
    <col min="3" max="3" width="12.5703125" bestFit="1" customWidth="1"/>
    <col min="4" max="4" width="5.140625" customWidth="1"/>
    <col min="5" max="5" width="11.5703125" bestFit="1" customWidth="1"/>
    <col min="6" max="6" width="4.85546875" customWidth="1"/>
    <col min="7" max="7" width="12.5703125" bestFit="1" customWidth="1"/>
    <col min="8" max="8" width="7.42578125" style="20" customWidth="1"/>
    <col min="9" max="9" width="10.85546875" customWidth="1"/>
    <col min="10" max="10" width="2.7109375" customWidth="1"/>
    <col min="11" max="11" width="11.5703125" bestFit="1" customWidth="1"/>
    <col min="12" max="12" width="4.28515625" customWidth="1"/>
    <col min="13" max="13" width="10.85546875" customWidth="1"/>
    <col min="14" max="14" width="6.85546875" style="20" customWidth="1"/>
    <col min="15" max="15" width="11.7109375" customWidth="1"/>
    <col min="16" max="16" width="5.5703125" customWidth="1"/>
    <col min="17" max="17" width="11.5703125" bestFit="1" customWidth="1"/>
    <col min="18" max="18" width="4.85546875" customWidth="1"/>
    <col min="19" max="19" width="11" customWidth="1"/>
  </cols>
  <sheetData>
    <row r="1" spans="1:19" ht="15.75" x14ac:dyDescent="0.25">
      <c r="A1" s="48" t="s">
        <v>227</v>
      </c>
      <c r="B1" s="49"/>
      <c r="C1" s="49"/>
      <c r="D1" s="49"/>
      <c r="E1" s="49"/>
      <c r="F1" s="49"/>
      <c r="G1" s="49"/>
      <c r="H1" s="50"/>
      <c r="I1" s="49"/>
      <c r="J1" s="49"/>
      <c r="K1" s="49"/>
      <c r="L1" s="49"/>
      <c r="M1" s="49"/>
      <c r="N1" s="50"/>
      <c r="O1" s="49"/>
      <c r="P1" s="49"/>
      <c r="Q1" s="49"/>
      <c r="R1" s="49"/>
      <c r="S1" s="51"/>
    </row>
    <row r="2" spans="1:19" x14ac:dyDescent="0.25">
      <c r="A2" s="52"/>
      <c r="B2" s="53"/>
      <c r="C2" s="125" t="s">
        <v>253</v>
      </c>
      <c r="D2" s="126"/>
      <c r="E2" s="126"/>
      <c r="F2" s="126"/>
      <c r="G2" s="127"/>
      <c r="H2" s="57"/>
      <c r="I2" s="125" t="s">
        <v>158</v>
      </c>
      <c r="J2" s="126"/>
      <c r="K2" s="126"/>
      <c r="L2" s="126"/>
      <c r="M2" s="127"/>
      <c r="N2" s="57"/>
      <c r="O2" s="128"/>
      <c r="P2" s="129"/>
      <c r="Q2" s="129" t="s">
        <v>159</v>
      </c>
      <c r="R2" s="123"/>
      <c r="S2" s="124"/>
    </row>
    <row r="3" spans="1:19" x14ac:dyDescent="0.25">
      <c r="A3" s="52"/>
      <c r="B3" s="53"/>
      <c r="C3" s="112"/>
      <c r="D3" s="53"/>
      <c r="E3" s="53"/>
      <c r="F3" s="53"/>
      <c r="G3" s="113"/>
      <c r="H3" s="54"/>
      <c r="I3" s="112"/>
      <c r="J3" s="53"/>
      <c r="K3" s="53"/>
      <c r="L3" s="53"/>
      <c r="M3" s="113"/>
      <c r="N3" s="54"/>
      <c r="O3" s="112"/>
      <c r="P3" s="53"/>
      <c r="Q3" s="53"/>
      <c r="R3" s="53"/>
      <c r="S3" s="113"/>
    </row>
    <row r="4" spans="1:19" s="31" customFormat="1" x14ac:dyDescent="0.25">
      <c r="A4" s="55" t="s">
        <v>160</v>
      </c>
      <c r="B4" s="56"/>
      <c r="C4" s="114" t="s">
        <v>161</v>
      </c>
      <c r="D4" s="56"/>
      <c r="E4" s="56" t="s">
        <v>162</v>
      </c>
      <c r="F4" s="56"/>
      <c r="G4" s="115" t="s">
        <v>44</v>
      </c>
      <c r="H4" s="57"/>
      <c r="I4" s="114" t="s">
        <v>161</v>
      </c>
      <c r="J4" s="56"/>
      <c r="K4" s="56" t="s">
        <v>162</v>
      </c>
      <c r="L4" s="56"/>
      <c r="M4" s="115" t="s">
        <v>44</v>
      </c>
      <c r="N4" s="57"/>
      <c r="O4" s="114" t="s">
        <v>161</v>
      </c>
      <c r="P4" s="56"/>
      <c r="Q4" s="56" t="s">
        <v>162</v>
      </c>
      <c r="R4" s="56"/>
      <c r="S4" s="115" t="s">
        <v>44</v>
      </c>
    </row>
    <row r="5" spans="1:19" x14ac:dyDescent="0.25">
      <c r="A5" s="52" t="s">
        <v>163</v>
      </c>
      <c r="B5" s="53"/>
      <c r="C5" s="116">
        <v>2500</v>
      </c>
      <c r="D5" s="58"/>
      <c r="E5" s="58"/>
      <c r="F5" s="58"/>
      <c r="G5" s="117">
        <v>2500</v>
      </c>
      <c r="H5" s="59"/>
      <c r="I5" s="116">
        <v>3500</v>
      </c>
      <c r="J5" s="58"/>
      <c r="K5" s="58"/>
      <c r="L5" s="58"/>
      <c r="M5" s="117">
        <v>3500</v>
      </c>
      <c r="N5" s="59"/>
      <c r="O5" s="116">
        <v>9500</v>
      </c>
      <c r="P5" s="58"/>
      <c r="Q5" s="58"/>
      <c r="R5" s="58"/>
      <c r="S5" s="117">
        <v>9500</v>
      </c>
    </row>
    <row r="6" spans="1:19" x14ac:dyDescent="0.25">
      <c r="A6" s="52" t="s">
        <v>164</v>
      </c>
      <c r="B6" s="53"/>
      <c r="C6" s="116">
        <v>170000</v>
      </c>
      <c r="D6" s="58"/>
      <c r="E6" s="58"/>
      <c r="F6" s="58"/>
      <c r="G6" s="117">
        <v>170000</v>
      </c>
      <c r="H6" s="59"/>
      <c r="I6" s="116">
        <v>195000</v>
      </c>
      <c r="J6" s="58"/>
      <c r="K6" s="58"/>
      <c r="L6" s="58"/>
      <c r="M6" s="117">
        <v>195000</v>
      </c>
      <c r="N6" s="59"/>
      <c r="O6" s="116">
        <v>220000</v>
      </c>
      <c r="P6" s="58"/>
      <c r="Q6" s="58"/>
      <c r="R6" s="58"/>
      <c r="S6" s="117">
        <v>220000</v>
      </c>
    </row>
    <row r="7" spans="1:19" x14ac:dyDescent="0.25">
      <c r="A7" s="52" t="s">
        <v>165</v>
      </c>
      <c r="B7" s="53"/>
      <c r="C7" s="116">
        <v>4000</v>
      </c>
      <c r="D7" s="58"/>
      <c r="E7" s="58"/>
      <c r="F7" s="58"/>
      <c r="G7" s="117">
        <v>4000</v>
      </c>
      <c r="H7" s="59"/>
      <c r="I7" s="116">
        <v>3000</v>
      </c>
      <c r="J7" s="58"/>
      <c r="K7" s="58"/>
      <c r="L7" s="58"/>
      <c r="M7" s="117">
        <v>3000</v>
      </c>
      <c r="N7" s="59"/>
      <c r="O7" s="116">
        <v>6000</v>
      </c>
      <c r="P7" s="58"/>
      <c r="Q7" s="58"/>
      <c r="R7" s="58"/>
      <c r="S7" s="117">
        <v>6000</v>
      </c>
    </row>
    <row r="8" spans="1:19" x14ac:dyDescent="0.25">
      <c r="A8" s="52" t="s">
        <v>25</v>
      </c>
      <c r="B8" s="53"/>
      <c r="C8" s="116">
        <v>30350</v>
      </c>
      <c r="D8" s="58"/>
      <c r="E8" s="58"/>
      <c r="F8" s="58"/>
      <c r="G8" s="117">
        <v>30350</v>
      </c>
      <c r="H8" s="59"/>
      <c r="I8" s="116">
        <v>28700</v>
      </c>
      <c r="J8" s="58"/>
      <c r="K8" s="58"/>
      <c r="L8" s="58"/>
      <c r="M8" s="117">
        <v>28700</v>
      </c>
      <c r="N8" s="59"/>
      <c r="O8" s="116">
        <v>30300</v>
      </c>
      <c r="P8" s="58"/>
      <c r="Q8" s="58"/>
      <c r="R8" s="58"/>
      <c r="S8" s="117">
        <v>30300</v>
      </c>
    </row>
    <row r="9" spans="1:19" x14ac:dyDescent="0.25">
      <c r="A9" s="52" t="s">
        <v>166</v>
      </c>
      <c r="B9" s="53"/>
      <c r="C9" s="116">
        <v>15000</v>
      </c>
      <c r="D9" s="58"/>
      <c r="E9" s="58"/>
      <c r="F9" s="58"/>
      <c r="G9" s="117">
        <v>15000</v>
      </c>
      <c r="H9" s="59"/>
      <c r="I9" s="116">
        <v>48846.6</v>
      </c>
      <c r="J9" s="58"/>
      <c r="K9" s="58"/>
      <c r="L9" s="58"/>
      <c r="M9" s="117">
        <v>48846.6</v>
      </c>
      <c r="N9" s="59"/>
      <c r="O9" s="116">
        <v>58032.4</v>
      </c>
      <c r="P9" s="58"/>
      <c r="Q9" s="58"/>
      <c r="R9" s="58"/>
      <c r="S9" s="117">
        <v>58032.4</v>
      </c>
    </row>
    <row r="10" spans="1:19" x14ac:dyDescent="0.25">
      <c r="A10" s="52" t="s">
        <v>167</v>
      </c>
      <c r="B10" s="53"/>
      <c r="C10" s="116">
        <v>10500</v>
      </c>
      <c r="D10" s="58"/>
      <c r="E10" s="58"/>
      <c r="F10" s="58"/>
      <c r="G10" s="117">
        <v>10500</v>
      </c>
      <c r="H10" s="59"/>
      <c r="I10" s="116">
        <v>3500</v>
      </c>
      <c r="J10" s="58"/>
      <c r="K10" s="58"/>
      <c r="L10" s="58"/>
      <c r="M10" s="117">
        <v>3500</v>
      </c>
      <c r="N10" s="59"/>
      <c r="O10" s="116">
        <v>0</v>
      </c>
      <c r="P10" s="58"/>
      <c r="Q10" s="58"/>
      <c r="R10" s="58"/>
      <c r="S10" s="117">
        <v>0</v>
      </c>
    </row>
    <row r="11" spans="1:19" x14ac:dyDescent="0.25">
      <c r="A11" s="52" t="s">
        <v>168</v>
      </c>
      <c r="B11" s="53"/>
      <c r="C11" s="116">
        <v>0</v>
      </c>
      <c r="D11" s="58"/>
      <c r="E11" s="58"/>
      <c r="F11" s="58"/>
      <c r="G11" s="117">
        <v>0</v>
      </c>
      <c r="H11" s="59"/>
      <c r="I11" s="116">
        <v>0</v>
      </c>
      <c r="J11" s="58"/>
      <c r="K11" s="58"/>
      <c r="L11" s="58"/>
      <c r="M11" s="117">
        <v>0</v>
      </c>
      <c r="N11" s="59"/>
      <c r="O11" s="116">
        <v>0</v>
      </c>
      <c r="P11" s="58"/>
      <c r="Q11" s="58"/>
      <c r="R11" s="58"/>
      <c r="S11" s="117">
        <v>0</v>
      </c>
    </row>
    <row r="12" spans="1:19" x14ac:dyDescent="0.25">
      <c r="A12" s="52" t="s">
        <v>169</v>
      </c>
      <c r="B12" s="53"/>
      <c r="C12" s="116">
        <v>33500</v>
      </c>
      <c r="D12" s="58"/>
      <c r="E12" s="58"/>
      <c r="F12" s="58"/>
      <c r="G12" s="117">
        <v>33500</v>
      </c>
      <c r="H12" s="59"/>
      <c r="I12" s="116">
        <v>27570</v>
      </c>
      <c r="J12" s="58"/>
      <c r="K12" s="58"/>
      <c r="L12" s="58"/>
      <c r="M12" s="117">
        <v>27570</v>
      </c>
      <c r="N12" s="59"/>
      <c r="O12" s="116">
        <v>28500</v>
      </c>
      <c r="P12" s="58"/>
      <c r="Q12" s="58"/>
      <c r="R12" s="58"/>
      <c r="S12" s="117">
        <v>28500</v>
      </c>
    </row>
    <row r="13" spans="1:19" x14ac:dyDescent="0.25">
      <c r="A13" s="52" t="s">
        <v>170</v>
      </c>
      <c r="B13" s="53"/>
      <c r="C13" s="116"/>
      <c r="D13" s="58"/>
      <c r="E13" s="58">
        <v>7000</v>
      </c>
      <c r="F13" s="58"/>
      <c r="G13" s="117">
        <v>7000</v>
      </c>
      <c r="H13" s="59"/>
      <c r="I13" s="116"/>
      <c r="J13" s="58"/>
      <c r="K13" s="58">
        <v>7000</v>
      </c>
      <c r="L13" s="58"/>
      <c r="M13" s="117">
        <v>7000</v>
      </c>
      <c r="N13" s="59"/>
      <c r="O13" s="116"/>
      <c r="P13" s="58"/>
      <c r="Q13" s="58">
        <v>8500</v>
      </c>
      <c r="R13" s="58"/>
      <c r="S13" s="117">
        <v>8500</v>
      </c>
    </row>
    <row r="14" spans="1:19" x14ac:dyDescent="0.25">
      <c r="A14" s="52" t="s">
        <v>171</v>
      </c>
      <c r="B14" s="53"/>
      <c r="C14" s="116"/>
      <c r="D14" s="58"/>
      <c r="E14" s="58">
        <v>0</v>
      </c>
      <c r="F14" s="58"/>
      <c r="G14" s="117">
        <v>0</v>
      </c>
      <c r="H14" s="59"/>
      <c r="I14" s="116"/>
      <c r="J14" s="58"/>
      <c r="K14" s="58">
        <v>2500</v>
      </c>
      <c r="L14" s="58"/>
      <c r="M14" s="117">
        <v>2500</v>
      </c>
      <c r="N14" s="59"/>
      <c r="O14" s="116"/>
      <c r="P14" s="58"/>
      <c r="Q14" s="58">
        <v>500</v>
      </c>
      <c r="R14" s="58"/>
      <c r="S14" s="117">
        <v>500</v>
      </c>
    </row>
    <row r="15" spans="1:19" x14ac:dyDescent="0.25">
      <c r="A15" s="52" t="s">
        <v>172</v>
      </c>
      <c r="B15" s="53"/>
      <c r="C15" s="116"/>
      <c r="D15" s="58"/>
      <c r="E15" s="58">
        <v>9000</v>
      </c>
      <c r="F15" s="58"/>
      <c r="G15" s="117">
        <v>9000</v>
      </c>
      <c r="H15" s="59"/>
      <c r="I15" s="116"/>
      <c r="J15" s="58"/>
      <c r="K15" s="58">
        <v>3762.4999999999995</v>
      </c>
      <c r="L15" s="58"/>
      <c r="M15" s="117">
        <v>3762.4999999999995</v>
      </c>
      <c r="N15" s="59"/>
      <c r="O15" s="116"/>
      <c r="P15" s="58"/>
      <c r="Q15" s="58">
        <v>7000</v>
      </c>
      <c r="R15" s="58"/>
      <c r="S15" s="117">
        <v>7000</v>
      </c>
    </row>
    <row r="16" spans="1:19" x14ac:dyDescent="0.25">
      <c r="A16" s="52" t="s">
        <v>173</v>
      </c>
      <c r="B16" s="53"/>
      <c r="C16" s="116"/>
      <c r="D16" s="58"/>
      <c r="E16" s="58"/>
      <c r="F16" s="58"/>
      <c r="G16" s="117"/>
      <c r="H16" s="59"/>
      <c r="I16" s="116">
        <v>750</v>
      </c>
      <c r="J16" s="58"/>
      <c r="K16" s="58"/>
      <c r="L16" s="58"/>
      <c r="M16" s="117">
        <v>750</v>
      </c>
      <c r="N16" s="59"/>
      <c r="O16" s="116">
        <v>3250</v>
      </c>
      <c r="P16" s="58"/>
      <c r="Q16" s="58"/>
      <c r="R16" s="58"/>
      <c r="S16" s="117">
        <v>3250</v>
      </c>
    </row>
    <row r="17" spans="1:19" x14ac:dyDescent="0.25">
      <c r="A17" s="52" t="s">
        <v>174</v>
      </c>
      <c r="B17" s="53"/>
      <c r="C17" s="116"/>
      <c r="D17" s="58"/>
      <c r="E17" s="58"/>
      <c r="F17" s="58"/>
      <c r="G17" s="117"/>
      <c r="H17" s="59"/>
      <c r="I17" s="116"/>
      <c r="J17" s="58"/>
      <c r="K17" s="58"/>
      <c r="L17" s="58"/>
      <c r="M17" s="117"/>
      <c r="N17" s="59"/>
      <c r="O17" s="116">
        <v>7000</v>
      </c>
      <c r="P17" s="58"/>
      <c r="Q17" s="58"/>
      <c r="R17" s="58"/>
      <c r="S17" s="117"/>
    </row>
    <row r="18" spans="1:19" x14ac:dyDescent="0.25">
      <c r="A18" s="52" t="s">
        <v>175</v>
      </c>
      <c r="B18" s="53"/>
      <c r="C18" s="116"/>
      <c r="D18" s="58"/>
      <c r="E18" s="58"/>
      <c r="F18" s="58"/>
      <c r="G18" s="117"/>
      <c r="H18" s="59"/>
      <c r="I18" s="116"/>
      <c r="J18" s="58"/>
      <c r="K18" s="58"/>
      <c r="L18" s="58"/>
      <c r="M18" s="117"/>
      <c r="N18" s="59"/>
      <c r="O18" s="116">
        <v>10000</v>
      </c>
      <c r="P18" s="58"/>
      <c r="Q18" s="58"/>
      <c r="R18" s="58"/>
      <c r="S18" s="117">
        <v>10000</v>
      </c>
    </row>
    <row r="19" spans="1:19" x14ac:dyDescent="0.25">
      <c r="A19" s="55" t="s">
        <v>176</v>
      </c>
      <c r="B19" s="56"/>
      <c r="C19" s="118">
        <v>265850</v>
      </c>
      <c r="D19" s="60"/>
      <c r="E19" s="60">
        <v>16000</v>
      </c>
      <c r="F19" s="60"/>
      <c r="G19" s="119">
        <v>281850</v>
      </c>
      <c r="H19" s="61"/>
      <c r="I19" s="118">
        <v>310866.59999999998</v>
      </c>
      <c r="J19" s="60"/>
      <c r="K19" s="60">
        <v>13262.5</v>
      </c>
      <c r="L19" s="60"/>
      <c r="M19" s="119">
        <v>324129.09999999998</v>
      </c>
      <c r="N19" s="61"/>
      <c r="O19" s="118">
        <v>372582.40000000002</v>
      </c>
      <c r="P19" s="60"/>
      <c r="Q19" s="60">
        <v>16000</v>
      </c>
      <c r="R19" s="60"/>
      <c r="S19" s="119">
        <v>388582.40000000002</v>
      </c>
    </row>
    <row r="20" spans="1:19" x14ac:dyDescent="0.25">
      <c r="A20" s="52"/>
      <c r="B20" s="53"/>
      <c r="C20" s="116"/>
      <c r="D20" s="58"/>
      <c r="E20" s="58"/>
      <c r="F20" s="58"/>
      <c r="G20" s="117"/>
      <c r="H20" s="59"/>
      <c r="I20" s="116"/>
      <c r="J20" s="58"/>
      <c r="K20" s="58"/>
      <c r="L20" s="58"/>
      <c r="M20" s="117"/>
      <c r="N20" s="59"/>
      <c r="O20" s="116"/>
      <c r="P20" s="58"/>
      <c r="Q20" s="58"/>
      <c r="R20" s="58"/>
      <c r="S20" s="117"/>
    </row>
    <row r="21" spans="1:19" x14ac:dyDescent="0.25">
      <c r="A21" s="52" t="s">
        <v>177</v>
      </c>
      <c r="B21" s="53"/>
      <c r="C21" s="116"/>
      <c r="D21" s="58"/>
      <c r="E21" s="58"/>
      <c r="F21" s="58"/>
      <c r="G21" s="117"/>
      <c r="H21" s="59"/>
      <c r="I21" s="116"/>
      <c r="J21" s="58"/>
      <c r="K21" s="58"/>
      <c r="L21" s="58"/>
      <c r="M21" s="117"/>
      <c r="N21" s="59"/>
      <c r="O21" s="116"/>
      <c r="P21" s="58"/>
      <c r="Q21" s="58"/>
      <c r="R21" s="58"/>
      <c r="S21" s="117"/>
    </row>
    <row r="22" spans="1:19" x14ac:dyDescent="0.25">
      <c r="A22" s="52" t="s">
        <v>178</v>
      </c>
      <c r="B22" s="53"/>
      <c r="C22" s="116"/>
      <c r="D22" s="58"/>
      <c r="E22" s="58"/>
      <c r="F22" s="58"/>
      <c r="G22" s="117"/>
      <c r="H22" s="59"/>
      <c r="I22" s="116">
        <v>10000</v>
      </c>
      <c r="J22" s="58"/>
      <c r="K22" s="58"/>
      <c r="L22" s="58"/>
      <c r="M22" s="117">
        <v>10000</v>
      </c>
      <c r="N22" s="59"/>
      <c r="O22" s="116">
        <v>20000</v>
      </c>
      <c r="P22" s="58"/>
      <c r="Q22" s="58"/>
      <c r="R22" s="58"/>
      <c r="S22" s="117">
        <v>20000</v>
      </c>
    </row>
    <row r="23" spans="1:19" x14ac:dyDescent="0.25">
      <c r="A23" s="52" t="s">
        <v>179</v>
      </c>
      <c r="B23" s="53"/>
      <c r="C23" s="116"/>
      <c r="D23" s="58"/>
      <c r="E23" s="58"/>
      <c r="F23" s="58"/>
      <c r="G23" s="117"/>
      <c r="H23" s="59"/>
      <c r="I23" s="116">
        <v>4025</v>
      </c>
      <c r="J23" s="58"/>
      <c r="K23" s="58"/>
      <c r="L23" s="58"/>
      <c r="M23" s="117">
        <v>4025</v>
      </c>
      <c r="N23" s="59"/>
      <c r="O23" s="116"/>
      <c r="P23" s="58"/>
      <c r="Q23" s="58"/>
      <c r="R23" s="58"/>
      <c r="S23" s="117"/>
    </row>
    <row r="24" spans="1:19" x14ac:dyDescent="0.25">
      <c r="A24" s="55" t="s">
        <v>180</v>
      </c>
      <c r="B24" s="56"/>
      <c r="C24" s="118"/>
      <c r="D24" s="60"/>
      <c r="E24" s="60"/>
      <c r="F24" s="60"/>
      <c r="G24" s="119">
        <v>0</v>
      </c>
      <c r="H24" s="61"/>
      <c r="I24" s="118">
        <v>14025</v>
      </c>
      <c r="J24" s="60"/>
      <c r="K24" s="60"/>
      <c r="L24" s="60"/>
      <c r="M24" s="119">
        <v>14025</v>
      </c>
      <c r="N24" s="61"/>
      <c r="O24" s="118">
        <v>20000</v>
      </c>
      <c r="P24" s="60"/>
      <c r="Q24" s="60"/>
      <c r="R24" s="60"/>
      <c r="S24" s="119">
        <v>20000</v>
      </c>
    </row>
    <row r="25" spans="1:19" x14ac:dyDescent="0.25">
      <c r="A25" s="52"/>
      <c r="B25" s="53"/>
      <c r="C25" s="116"/>
      <c r="D25" s="58"/>
      <c r="E25" s="58"/>
      <c r="F25" s="58"/>
      <c r="G25" s="117"/>
      <c r="H25" s="59"/>
      <c r="I25" s="116"/>
      <c r="J25" s="58"/>
      <c r="K25" s="58"/>
      <c r="L25" s="58"/>
      <c r="M25" s="117"/>
      <c r="N25" s="59"/>
      <c r="O25" s="116"/>
      <c r="P25" s="58"/>
      <c r="Q25" s="58"/>
      <c r="R25" s="58"/>
      <c r="S25" s="117"/>
    </row>
    <row r="26" spans="1:19" s="31" customFormat="1" x14ac:dyDescent="0.25">
      <c r="A26" s="55" t="s">
        <v>181</v>
      </c>
      <c r="B26" s="56"/>
      <c r="C26" s="118"/>
      <c r="D26" s="60"/>
      <c r="E26" s="60" t="s">
        <v>162</v>
      </c>
      <c r="F26" s="60"/>
      <c r="G26" s="119"/>
      <c r="H26" s="61"/>
      <c r="I26" s="118"/>
      <c r="J26" s="60"/>
      <c r="K26" s="60" t="s">
        <v>162</v>
      </c>
      <c r="L26" s="60"/>
      <c r="M26" s="119"/>
      <c r="N26" s="61"/>
      <c r="O26" s="118" t="s">
        <v>161</v>
      </c>
      <c r="P26" s="60"/>
      <c r="Q26" s="60" t="s">
        <v>162</v>
      </c>
      <c r="R26" s="60"/>
      <c r="S26" s="119" t="s">
        <v>44</v>
      </c>
    </row>
    <row r="27" spans="1:19" x14ac:dyDescent="0.25">
      <c r="A27" s="52" t="s">
        <v>182</v>
      </c>
      <c r="B27" s="53"/>
      <c r="C27" s="116">
        <v>68000</v>
      </c>
      <c r="D27" s="58"/>
      <c r="E27" s="58">
        <v>10500</v>
      </c>
      <c r="F27" s="58"/>
      <c r="G27" s="117">
        <v>78500</v>
      </c>
      <c r="H27" s="59"/>
      <c r="I27" s="116">
        <v>91000</v>
      </c>
      <c r="J27" s="58"/>
      <c r="K27" s="58">
        <v>10626</v>
      </c>
      <c r="L27" s="58"/>
      <c r="M27" s="117">
        <v>101626</v>
      </c>
      <c r="N27" s="59"/>
      <c r="O27" s="116">
        <v>91902</v>
      </c>
      <c r="P27" s="58"/>
      <c r="Q27" s="58">
        <v>10753.512000000001</v>
      </c>
      <c r="R27" s="58"/>
      <c r="S27" s="117">
        <v>102655.512</v>
      </c>
    </row>
    <row r="28" spans="1:19" x14ac:dyDescent="0.25">
      <c r="A28" s="52" t="s">
        <v>183</v>
      </c>
      <c r="B28" s="53"/>
      <c r="C28" s="116">
        <v>2200</v>
      </c>
      <c r="D28" s="58"/>
      <c r="E28" s="58"/>
      <c r="F28" s="58"/>
      <c r="G28" s="117">
        <v>2200</v>
      </c>
      <c r="H28" s="59"/>
      <c r="I28" s="116">
        <v>4600</v>
      </c>
      <c r="J28" s="58"/>
      <c r="K28" s="58"/>
      <c r="L28" s="58"/>
      <c r="M28" s="117">
        <v>4600</v>
      </c>
      <c r="N28" s="59"/>
      <c r="O28" s="116">
        <v>0</v>
      </c>
      <c r="P28" s="58"/>
      <c r="Q28" s="58"/>
      <c r="R28" s="58"/>
      <c r="S28" s="117">
        <v>0</v>
      </c>
    </row>
    <row r="29" spans="1:19" x14ac:dyDescent="0.25">
      <c r="A29" s="52" t="s">
        <v>184</v>
      </c>
      <c r="B29" s="53"/>
      <c r="C29" s="116">
        <v>1400</v>
      </c>
      <c r="D29" s="58"/>
      <c r="E29" s="58"/>
      <c r="F29" s="58"/>
      <c r="G29" s="117">
        <v>1400</v>
      </c>
      <c r="H29" s="59"/>
      <c r="I29" s="116">
        <v>3400</v>
      </c>
      <c r="J29" s="58"/>
      <c r="K29" s="58"/>
      <c r="L29" s="58"/>
      <c r="M29" s="117">
        <v>3400</v>
      </c>
      <c r="N29" s="59"/>
      <c r="O29" s="116">
        <v>0</v>
      </c>
      <c r="P29" s="58"/>
      <c r="Q29" s="58"/>
      <c r="R29" s="58"/>
      <c r="S29" s="117">
        <v>0</v>
      </c>
    </row>
    <row r="30" spans="1:19" x14ac:dyDescent="0.25">
      <c r="A30" s="52" t="s">
        <v>185</v>
      </c>
      <c r="B30" s="53"/>
      <c r="C30" s="116"/>
      <c r="D30" s="58"/>
      <c r="E30" s="58"/>
      <c r="F30" s="58"/>
      <c r="G30" s="117"/>
      <c r="H30" s="59"/>
      <c r="I30" s="116">
        <v>500</v>
      </c>
      <c r="J30" s="58"/>
      <c r="K30" s="58"/>
      <c r="L30" s="58"/>
      <c r="M30" s="117"/>
      <c r="N30" s="59"/>
      <c r="O30" s="116">
        <v>520</v>
      </c>
      <c r="P30" s="58"/>
      <c r="Q30" s="58"/>
      <c r="R30" s="58"/>
      <c r="S30" s="117">
        <v>520</v>
      </c>
    </row>
    <row r="31" spans="1:19" x14ac:dyDescent="0.25">
      <c r="A31" s="52" t="s">
        <v>186</v>
      </c>
      <c r="B31" s="53"/>
      <c r="C31" s="116">
        <v>6500</v>
      </c>
      <c r="D31" s="58"/>
      <c r="E31" s="58"/>
      <c r="F31" s="58"/>
      <c r="G31" s="117">
        <v>6500</v>
      </c>
      <c r="H31" s="59"/>
      <c r="I31" s="116">
        <v>6900</v>
      </c>
      <c r="J31" s="58"/>
      <c r="K31" s="58"/>
      <c r="L31" s="58"/>
      <c r="M31" s="117">
        <v>6900</v>
      </c>
      <c r="N31" s="59"/>
      <c r="O31" s="116">
        <v>12000</v>
      </c>
      <c r="P31" s="58"/>
      <c r="Q31" s="58"/>
      <c r="R31" s="58"/>
      <c r="S31" s="117">
        <v>12000</v>
      </c>
    </row>
    <row r="32" spans="1:19" x14ac:dyDescent="0.25">
      <c r="A32" s="52" t="s">
        <v>187</v>
      </c>
      <c r="B32" s="53"/>
      <c r="C32" s="116" t="s">
        <v>188</v>
      </c>
      <c r="D32" s="58"/>
      <c r="E32" s="58">
        <v>1500</v>
      </c>
      <c r="F32" s="58"/>
      <c r="G32" s="117">
        <v>1500</v>
      </c>
      <c r="H32" s="59"/>
      <c r="I32" s="116"/>
      <c r="J32" s="58"/>
      <c r="K32" s="58">
        <v>1500</v>
      </c>
      <c r="L32" s="58"/>
      <c r="M32" s="117">
        <v>1500</v>
      </c>
      <c r="N32" s="59"/>
      <c r="O32" s="116"/>
      <c r="P32" s="58"/>
      <c r="Q32" s="58">
        <v>3000</v>
      </c>
      <c r="R32" s="58"/>
      <c r="S32" s="117">
        <v>3000</v>
      </c>
    </row>
    <row r="33" spans="1:19" x14ac:dyDescent="0.25">
      <c r="A33" s="52" t="s">
        <v>189</v>
      </c>
      <c r="B33" s="53"/>
      <c r="C33" s="116">
        <v>4000</v>
      </c>
      <c r="D33" s="58"/>
      <c r="E33" s="58">
        <v>0</v>
      </c>
      <c r="F33" s="58"/>
      <c r="G33" s="117">
        <v>4000</v>
      </c>
      <c r="H33" s="59"/>
      <c r="I33" s="116">
        <v>8000</v>
      </c>
      <c r="J33" s="58"/>
      <c r="K33" s="58">
        <v>0</v>
      </c>
      <c r="L33" s="58"/>
      <c r="M33" s="117">
        <v>8000</v>
      </c>
      <c r="N33" s="59"/>
      <c r="O33" s="116">
        <v>6000</v>
      </c>
      <c r="P33" s="58"/>
      <c r="Q33" s="58">
        <v>0</v>
      </c>
      <c r="R33" s="58"/>
      <c r="S33" s="117">
        <v>6000</v>
      </c>
    </row>
    <row r="34" spans="1:19" x14ac:dyDescent="0.25">
      <c r="A34" s="52" t="s">
        <v>190</v>
      </c>
      <c r="B34" s="53"/>
      <c r="C34" s="116">
        <v>3500</v>
      </c>
      <c r="D34" s="58"/>
      <c r="E34" s="58"/>
      <c r="F34" s="58"/>
      <c r="G34" s="117">
        <v>3500</v>
      </c>
      <c r="H34" s="59"/>
      <c r="I34" s="116">
        <v>5000</v>
      </c>
      <c r="J34" s="58"/>
      <c r="K34" s="58"/>
      <c r="L34" s="58"/>
      <c r="M34" s="117">
        <v>5000</v>
      </c>
      <c r="N34" s="59"/>
      <c r="O34" s="116">
        <v>5000</v>
      </c>
      <c r="P34" s="58"/>
      <c r="Q34" s="58"/>
      <c r="R34" s="58"/>
      <c r="S34" s="117">
        <v>5000</v>
      </c>
    </row>
    <row r="35" spans="1:19" x14ac:dyDescent="0.25">
      <c r="A35" s="52" t="s">
        <v>191</v>
      </c>
      <c r="B35" s="53"/>
      <c r="C35" s="116">
        <v>9600</v>
      </c>
      <c r="D35" s="58"/>
      <c r="E35" s="58">
        <v>500</v>
      </c>
      <c r="F35" s="58"/>
      <c r="G35" s="117">
        <v>10100</v>
      </c>
      <c r="H35" s="59"/>
      <c r="I35" s="116">
        <v>10120</v>
      </c>
      <c r="J35" s="58"/>
      <c r="K35" s="58">
        <v>506</v>
      </c>
      <c r="L35" s="58"/>
      <c r="M35" s="117">
        <v>10626</v>
      </c>
      <c r="N35" s="59"/>
      <c r="O35" s="116">
        <v>10500</v>
      </c>
      <c r="P35" s="58"/>
      <c r="Q35" s="58">
        <v>512.072</v>
      </c>
      <c r="R35" s="58"/>
      <c r="S35" s="117">
        <v>11012.072</v>
      </c>
    </row>
    <row r="36" spans="1:19" x14ac:dyDescent="0.25">
      <c r="A36" s="52" t="s">
        <v>192</v>
      </c>
      <c r="B36" s="53"/>
      <c r="C36" s="116">
        <v>3000</v>
      </c>
      <c r="D36" s="58"/>
      <c r="E36" s="58"/>
      <c r="F36" s="58"/>
      <c r="G36" s="117">
        <v>3000</v>
      </c>
      <c r="H36" s="59"/>
      <c r="I36" s="116">
        <v>3000</v>
      </c>
      <c r="J36" s="58"/>
      <c r="K36" s="58"/>
      <c r="L36" s="58"/>
      <c r="M36" s="117">
        <v>3000</v>
      </c>
      <c r="N36" s="59"/>
      <c r="O36" s="116">
        <v>3000</v>
      </c>
      <c r="P36" s="58"/>
      <c r="Q36" s="58"/>
      <c r="R36" s="58"/>
      <c r="S36" s="117">
        <v>3000</v>
      </c>
    </row>
    <row r="37" spans="1:19" x14ac:dyDescent="0.25">
      <c r="A37" s="52" t="s">
        <v>193</v>
      </c>
      <c r="B37" s="53"/>
      <c r="C37" s="116">
        <v>5000</v>
      </c>
      <c r="D37" s="58"/>
      <c r="E37" s="58">
        <v>1000</v>
      </c>
      <c r="F37" s="58"/>
      <c r="G37" s="117">
        <v>6000</v>
      </c>
      <c r="H37" s="59"/>
      <c r="I37" s="116">
        <v>5500</v>
      </c>
      <c r="J37" s="58"/>
      <c r="K37" s="58">
        <v>1000</v>
      </c>
      <c r="L37" s="58"/>
      <c r="M37" s="117">
        <v>6500</v>
      </c>
      <c r="N37" s="59"/>
      <c r="O37" s="116">
        <v>6500</v>
      </c>
      <c r="P37" s="58"/>
      <c r="Q37" s="58">
        <v>1000</v>
      </c>
      <c r="R37" s="58"/>
      <c r="S37" s="117">
        <v>7500</v>
      </c>
    </row>
    <row r="38" spans="1:19" x14ac:dyDescent="0.25">
      <c r="A38" s="52" t="s">
        <v>194</v>
      </c>
      <c r="B38" s="53"/>
      <c r="C38" s="116">
        <v>2100</v>
      </c>
      <c r="D38" s="58"/>
      <c r="E38" s="58">
        <v>0</v>
      </c>
      <c r="F38" s="58"/>
      <c r="G38" s="117">
        <v>2100</v>
      </c>
      <c r="H38" s="59"/>
      <c r="I38" s="116">
        <v>1800</v>
      </c>
      <c r="J38" s="58"/>
      <c r="K38" s="58">
        <v>0</v>
      </c>
      <c r="L38" s="58"/>
      <c r="M38" s="117">
        <v>1800</v>
      </c>
      <c r="N38" s="59"/>
      <c r="O38" s="116">
        <v>2000</v>
      </c>
      <c r="P38" s="58"/>
      <c r="Q38" s="58">
        <v>0</v>
      </c>
      <c r="R38" s="58"/>
      <c r="S38" s="117">
        <v>2000</v>
      </c>
    </row>
    <row r="39" spans="1:19" x14ac:dyDescent="0.25">
      <c r="A39" s="52" t="s">
        <v>195</v>
      </c>
      <c r="B39" s="53"/>
      <c r="C39" s="116">
        <v>1200</v>
      </c>
      <c r="D39" s="58"/>
      <c r="E39" s="58"/>
      <c r="F39" s="58"/>
      <c r="G39" s="117">
        <v>1200</v>
      </c>
      <c r="H39" s="59"/>
      <c r="I39" s="116">
        <v>1600</v>
      </c>
      <c r="J39" s="58"/>
      <c r="K39" s="58"/>
      <c r="L39" s="58"/>
      <c r="M39" s="117">
        <v>1600</v>
      </c>
      <c r="N39" s="59"/>
      <c r="O39" s="116">
        <v>3000</v>
      </c>
      <c r="P39" s="58"/>
      <c r="Q39" s="58"/>
      <c r="R39" s="58"/>
      <c r="S39" s="117">
        <v>3000</v>
      </c>
    </row>
    <row r="40" spans="1:19" x14ac:dyDescent="0.25">
      <c r="A40" s="52" t="s">
        <v>196</v>
      </c>
      <c r="B40" s="53"/>
      <c r="C40" s="116">
        <v>1500</v>
      </c>
      <c r="D40" s="58"/>
      <c r="E40" s="58">
        <v>100</v>
      </c>
      <c r="F40" s="58"/>
      <c r="G40" s="117">
        <v>1600</v>
      </c>
      <c r="H40" s="59"/>
      <c r="I40" s="116">
        <v>1700</v>
      </c>
      <c r="J40" s="58"/>
      <c r="K40" s="58">
        <v>100</v>
      </c>
      <c r="L40" s="58"/>
      <c r="M40" s="117">
        <v>1800</v>
      </c>
      <c r="N40" s="59"/>
      <c r="O40" s="116">
        <v>2850</v>
      </c>
      <c r="P40" s="58"/>
      <c r="Q40" s="58">
        <v>100</v>
      </c>
      <c r="R40" s="58"/>
      <c r="S40" s="117">
        <v>2950</v>
      </c>
    </row>
    <row r="41" spans="1:19" x14ac:dyDescent="0.25">
      <c r="A41" s="52" t="s">
        <v>197</v>
      </c>
      <c r="B41" s="53"/>
      <c r="C41" s="116">
        <v>2250</v>
      </c>
      <c r="D41" s="58"/>
      <c r="E41" s="58">
        <v>100</v>
      </c>
      <c r="F41" s="58"/>
      <c r="G41" s="117">
        <v>2350</v>
      </c>
      <c r="H41" s="59"/>
      <c r="I41" s="116">
        <v>1750</v>
      </c>
      <c r="J41" s="58"/>
      <c r="K41" s="58">
        <v>100</v>
      </c>
      <c r="L41" s="58"/>
      <c r="M41" s="117">
        <v>1850</v>
      </c>
      <c r="N41" s="59"/>
      <c r="O41" s="116">
        <v>2200</v>
      </c>
      <c r="P41" s="58"/>
      <c r="Q41" s="58">
        <v>100</v>
      </c>
      <c r="R41" s="58"/>
      <c r="S41" s="117">
        <v>2300</v>
      </c>
    </row>
    <row r="42" spans="1:19" x14ac:dyDescent="0.25">
      <c r="A42" s="52" t="s">
        <v>198</v>
      </c>
      <c r="B42" s="53"/>
      <c r="C42" s="116">
        <v>310</v>
      </c>
      <c r="D42" s="58"/>
      <c r="E42" s="58">
        <v>450</v>
      </c>
      <c r="F42" s="58"/>
      <c r="G42" s="117">
        <v>760</v>
      </c>
      <c r="H42" s="59"/>
      <c r="I42" s="116">
        <v>400</v>
      </c>
      <c r="J42" s="58"/>
      <c r="K42" s="58">
        <v>450</v>
      </c>
      <c r="L42" s="58"/>
      <c r="M42" s="117">
        <v>850</v>
      </c>
      <c r="N42" s="59"/>
      <c r="O42" s="116">
        <v>500</v>
      </c>
      <c r="P42" s="58"/>
      <c r="Q42" s="58">
        <v>450</v>
      </c>
      <c r="R42" s="58"/>
      <c r="S42" s="117">
        <v>950</v>
      </c>
    </row>
    <row r="43" spans="1:19" x14ac:dyDescent="0.25">
      <c r="A43" s="52" t="s">
        <v>199</v>
      </c>
      <c r="B43" s="53"/>
      <c r="C43" s="116">
        <v>6642</v>
      </c>
      <c r="D43" s="58"/>
      <c r="E43" s="58"/>
      <c r="F43" s="58"/>
      <c r="G43" s="117">
        <v>6642</v>
      </c>
      <c r="H43" s="59"/>
      <c r="I43" s="116">
        <v>6800</v>
      </c>
      <c r="J43" s="58"/>
      <c r="K43" s="58"/>
      <c r="L43" s="58"/>
      <c r="M43" s="117">
        <v>6800</v>
      </c>
      <c r="N43" s="59"/>
      <c r="O43" s="116">
        <v>4700</v>
      </c>
      <c r="P43" s="58"/>
      <c r="Q43" s="58"/>
      <c r="R43" s="58"/>
      <c r="S43" s="117">
        <v>4700</v>
      </c>
    </row>
    <row r="44" spans="1:19" x14ac:dyDescent="0.25">
      <c r="A44" s="52" t="s">
        <v>24</v>
      </c>
      <c r="B44" s="53"/>
      <c r="C44" s="116">
        <v>7725</v>
      </c>
      <c r="D44" s="58"/>
      <c r="E44" s="58">
        <v>2000</v>
      </c>
      <c r="F44" s="58"/>
      <c r="G44" s="117">
        <v>9725</v>
      </c>
      <c r="H44" s="59"/>
      <c r="I44" s="116">
        <v>7000</v>
      </c>
      <c r="J44" s="58"/>
      <c r="K44" s="58">
        <v>2000</v>
      </c>
      <c r="L44" s="58"/>
      <c r="M44" s="117">
        <v>9000</v>
      </c>
      <c r="N44" s="59"/>
      <c r="O44" s="116">
        <v>7500</v>
      </c>
      <c r="P44" s="58"/>
      <c r="Q44" s="58">
        <v>2000</v>
      </c>
      <c r="R44" s="58"/>
      <c r="S44" s="117">
        <v>9500</v>
      </c>
    </row>
    <row r="45" spans="1:19" x14ac:dyDescent="0.25">
      <c r="A45" s="52" t="s">
        <v>200</v>
      </c>
      <c r="B45" s="53"/>
      <c r="C45" s="116"/>
      <c r="D45" s="58"/>
      <c r="E45" s="58">
        <v>0</v>
      </c>
      <c r="F45" s="58"/>
      <c r="G45" s="117">
        <v>0</v>
      </c>
      <c r="H45" s="59"/>
      <c r="I45" s="116">
        <v>0</v>
      </c>
      <c r="J45" s="58"/>
      <c r="K45" s="58">
        <v>0</v>
      </c>
      <c r="L45" s="58"/>
      <c r="M45" s="117">
        <v>0</v>
      </c>
      <c r="N45" s="59"/>
      <c r="O45" s="116"/>
      <c r="P45" s="58"/>
      <c r="Q45" s="58">
        <v>0</v>
      </c>
      <c r="R45" s="58"/>
      <c r="S45" s="117">
        <v>0</v>
      </c>
    </row>
    <row r="46" spans="1:19" x14ac:dyDescent="0.25">
      <c r="A46" s="52" t="s">
        <v>201</v>
      </c>
      <c r="B46" s="53"/>
      <c r="C46" s="116">
        <v>5500</v>
      </c>
      <c r="D46" s="58"/>
      <c r="E46" s="58">
        <v>1250</v>
      </c>
      <c r="F46" s="58"/>
      <c r="G46" s="117">
        <v>6750</v>
      </c>
      <c r="H46" s="59"/>
      <c r="I46" s="116">
        <v>5200</v>
      </c>
      <c r="J46" s="58"/>
      <c r="K46" s="58">
        <v>1250</v>
      </c>
      <c r="L46" s="58"/>
      <c r="M46" s="117">
        <v>6450</v>
      </c>
      <c r="N46" s="59"/>
      <c r="O46" s="116">
        <v>6200</v>
      </c>
      <c r="P46" s="58"/>
      <c r="Q46" s="58">
        <v>1250</v>
      </c>
      <c r="R46" s="58"/>
      <c r="S46" s="117">
        <v>7450</v>
      </c>
    </row>
    <row r="47" spans="1:19" x14ac:dyDescent="0.25">
      <c r="A47" s="52" t="s">
        <v>202</v>
      </c>
      <c r="B47" s="53"/>
      <c r="C47" s="116">
        <v>2200</v>
      </c>
      <c r="D47" s="58"/>
      <c r="E47" s="58">
        <v>375</v>
      </c>
      <c r="F47" s="58"/>
      <c r="G47" s="117">
        <v>2575</v>
      </c>
      <c r="H47" s="59"/>
      <c r="I47" s="116">
        <v>3300</v>
      </c>
      <c r="J47" s="58"/>
      <c r="K47" s="58">
        <v>375</v>
      </c>
      <c r="L47" s="58"/>
      <c r="M47" s="117">
        <v>3675</v>
      </c>
      <c r="N47" s="59"/>
      <c r="O47" s="116">
        <v>3300</v>
      </c>
      <c r="P47" s="58"/>
      <c r="Q47" s="58">
        <v>375</v>
      </c>
      <c r="R47" s="58"/>
      <c r="S47" s="117">
        <v>3675</v>
      </c>
    </row>
    <row r="48" spans="1:19" x14ac:dyDescent="0.25">
      <c r="A48" s="52" t="s">
        <v>203</v>
      </c>
      <c r="B48" s="53"/>
      <c r="C48" s="116">
        <v>600</v>
      </c>
      <c r="D48" s="58"/>
      <c r="E48" s="58"/>
      <c r="F48" s="58"/>
      <c r="G48" s="117">
        <v>600</v>
      </c>
      <c r="H48" s="59"/>
      <c r="I48" s="116">
        <v>600</v>
      </c>
      <c r="J48" s="58"/>
      <c r="K48" s="58"/>
      <c r="L48" s="58"/>
      <c r="M48" s="117">
        <v>600</v>
      </c>
      <c r="N48" s="59"/>
      <c r="O48" s="116">
        <v>720</v>
      </c>
      <c r="P48" s="58"/>
      <c r="Q48" s="58"/>
      <c r="R48" s="58"/>
      <c r="S48" s="117">
        <v>720</v>
      </c>
    </row>
    <row r="49" spans="1:19" x14ac:dyDescent="0.25">
      <c r="A49" s="52" t="s">
        <v>204</v>
      </c>
      <c r="B49" s="53"/>
      <c r="C49" s="116">
        <v>1000</v>
      </c>
      <c r="D49" s="58"/>
      <c r="E49" s="58">
        <v>100</v>
      </c>
      <c r="F49" s="58"/>
      <c r="G49" s="117">
        <v>1100</v>
      </c>
      <c r="H49" s="59"/>
      <c r="I49" s="116">
        <v>1000</v>
      </c>
      <c r="J49" s="58"/>
      <c r="K49" s="58">
        <v>100</v>
      </c>
      <c r="L49" s="58"/>
      <c r="M49" s="117">
        <v>1100</v>
      </c>
      <c r="N49" s="59"/>
      <c r="O49" s="116">
        <v>1000</v>
      </c>
      <c r="P49" s="58"/>
      <c r="Q49" s="58">
        <v>100</v>
      </c>
      <c r="R49" s="58"/>
      <c r="S49" s="117">
        <v>1100</v>
      </c>
    </row>
    <row r="50" spans="1:19" x14ac:dyDescent="0.25">
      <c r="A50" s="52" t="s">
        <v>205</v>
      </c>
      <c r="B50" s="53"/>
      <c r="C50" s="116">
        <v>89800</v>
      </c>
      <c r="D50" s="58"/>
      <c r="E50" s="58"/>
      <c r="F50" s="58"/>
      <c r="G50" s="117">
        <v>89800</v>
      </c>
      <c r="H50" s="59"/>
      <c r="I50" s="116">
        <v>86950</v>
      </c>
      <c r="J50" s="58"/>
      <c r="K50" s="58"/>
      <c r="L50" s="58"/>
      <c r="M50" s="117">
        <v>86950</v>
      </c>
      <c r="N50" s="59"/>
      <c r="O50" s="116">
        <v>103075</v>
      </c>
      <c r="P50" s="58"/>
      <c r="Q50" s="58"/>
      <c r="R50" s="58"/>
      <c r="S50" s="117">
        <v>103075</v>
      </c>
    </row>
    <row r="51" spans="1:19" x14ac:dyDescent="0.25">
      <c r="A51" s="52" t="s">
        <v>206</v>
      </c>
      <c r="B51" s="53"/>
      <c r="C51" s="116">
        <v>8000</v>
      </c>
      <c r="D51" s="58"/>
      <c r="E51" s="58"/>
      <c r="F51" s="58"/>
      <c r="G51" s="117">
        <v>8000</v>
      </c>
      <c r="H51" s="59"/>
      <c r="I51" s="116">
        <v>9542</v>
      </c>
      <c r="J51" s="58"/>
      <c r="K51" s="58"/>
      <c r="L51" s="58"/>
      <c r="M51" s="117">
        <v>9542</v>
      </c>
      <c r="N51" s="59"/>
      <c r="O51" s="116">
        <v>10553.504000000001</v>
      </c>
      <c r="P51" s="58"/>
      <c r="Q51" s="58"/>
      <c r="R51" s="58"/>
      <c r="S51" s="117">
        <v>10553.504000000001</v>
      </c>
    </row>
    <row r="52" spans="1:19" x14ac:dyDescent="0.25">
      <c r="A52" s="52" t="s">
        <v>169</v>
      </c>
      <c r="B52" s="53"/>
      <c r="C52" s="116">
        <v>35500</v>
      </c>
      <c r="D52" s="58"/>
      <c r="E52" s="58"/>
      <c r="F52" s="58"/>
      <c r="G52" s="117">
        <v>35500</v>
      </c>
      <c r="H52" s="59"/>
      <c r="I52" s="116">
        <v>29480</v>
      </c>
      <c r="J52" s="58"/>
      <c r="K52" s="58"/>
      <c r="L52" s="58"/>
      <c r="M52" s="117">
        <v>29480</v>
      </c>
      <c r="N52" s="59"/>
      <c r="O52" s="116">
        <v>31325</v>
      </c>
      <c r="P52" s="58"/>
      <c r="Q52" s="58"/>
      <c r="R52" s="58"/>
      <c r="S52" s="117">
        <v>31325</v>
      </c>
    </row>
    <row r="53" spans="1:19" x14ac:dyDescent="0.25">
      <c r="A53" s="52" t="s">
        <v>207</v>
      </c>
      <c r="B53" s="53"/>
      <c r="C53" s="116">
        <v>6000</v>
      </c>
      <c r="D53" s="58"/>
      <c r="E53" s="58"/>
      <c r="F53" s="58"/>
      <c r="G53" s="117">
        <v>6000</v>
      </c>
      <c r="H53" s="59"/>
      <c r="I53" s="116">
        <v>9000</v>
      </c>
      <c r="J53" s="58"/>
      <c r="K53" s="58"/>
      <c r="L53" s="58"/>
      <c r="M53" s="117">
        <v>9000</v>
      </c>
      <c r="N53" s="59"/>
      <c r="O53" s="116">
        <v>10500</v>
      </c>
      <c r="P53" s="58"/>
      <c r="Q53" s="58"/>
      <c r="R53" s="58"/>
      <c r="S53" s="117">
        <v>10500</v>
      </c>
    </row>
    <row r="54" spans="1:19" x14ac:dyDescent="0.25">
      <c r="A54" s="52" t="s">
        <v>208</v>
      </c>
      <c r="B54" s="53"/>
      <c r="C54" s="116">
        <v>10500</v>
      </c>
      <c r="D54" s="58"/>
      <c r="E54" s="58"/>
      <c r="F54" s="58"/>
      <c r="G54" s="117">
        <v>10500</v>
      </c>
      <c r="H54" s="59"/>
      <c r="I54" s="116">
        <v>3500</v>
      </c>
      <c r="J54" s="58"/>
      <c r="K54" s="58"/>
      <c r="L54" s="58"/>
      <c r="M54" s="117">
        <v>3500</v>
      </c>
      <c r="N54" s="59"/>
      <c r="O54" s="116">
        <v>0</v>
      </c>
      <c r="P54" s="58"/>
      <c r="Q54" s="58"/>
      <c r="R54" s="58"/>
      <c r="S54" s="117">
        <v>0</v>
      </c>
    </row>
    <row r="55" spans="1:19" x14ac:dyDescent="0.25">
      <c r="A55" s="52" t="s">
        <v>209</v>
      </c>
      <c r="B55" s="53"/>
      <c r="C55" s="116">
        <v>500</v>
      </c>
      <c r="D55" s="58"/>
      <c r="E55" s="58"/>
      <c r="F55" s="58"/>
      <c r="G55" s="117">
        <v>500</v>
      </c>
      <c r="H55" s="59"/>
      <c r="I55" s="116">
        <v>500</v>
      </c>
      <c r="J55" s="58"/>
      <c r="K55" s="58"/>
      <c r="L55" s="58"/>
      <c r="M55" s="117">
        <v>500</v>
      </c>
      <c r="N55" s="59"/>
      <c r="O55" s="116">
        <v>0</v>
      </c>
      <c r="P55" s="58"/>
      <c r="Q55" s="58"/>
      <c r="R55" s="58"/>
      <c r="S55" s="117">
        <v>0</v>
      </c>
    </row>
    <row r="56" spans="1:19" x14ac:dyDescent="0.25">
      <c r="A56" s="52" t="s">
        <v>210</v>
      </c>
      <c r="B56" s="53"/>
      <c r="C56" s="116">
        <v>250</v>
      </c>
      <c r="D56" s="58"/>
      <c r="E56" s="58"/>
      <c r="F56" s="58"/>
      <c r="G56" s="117">
        <v>250</v>
      </c>
      <c r="H56" s="59"/>
      <c r="I56" s="116">
        <v>1000</v>
      </c>
      <c r="J56" s="58"/>
      <c r="K56" s="58"/>
      <c r="L56" s="58"/>
      <c r="M56" s="117">
        <v>1000</v>
      </c>
      <c r="N56" s="59"/>
      <c r="O56" s="116">
        <v>6000</v>
      </c>
      <c r="P56" s="58"/>
      <c r="Q56" s="58"/>
      <c r="R56" s="58"/>
      <c r="S56" s="117">
        <v>6000</v>
      </c>
    </row>
    <row r="57" spans="1:19" x14ac:dyDescent="0.25">
      <c r="A57" s="52" t="s">
        <v>211</v>
      </c>
      <c r="B57" s="53"/>
      <c r="C57" s="116"/>
      <c r="D57" s="58"/>
      <c r="E57" s="58">
        <v>2500</v>
      </c>
      <c r="F57" s="58"/>
      <c r="G57" s="117">
        <v>2500</v>
      </c>
      <c r="H57" s="59"/>
      <c r="I57" s="116"/>
      <c r="J57" s="58"/>
      <c r="K57" s="58">
        <v>2500</v>
      </c>
      <c r="L57" s="58"/>
      <c r="M57" s="117">
        <v>2500</v>
      </c>
      <c r="N57" s="59"/>
      <c r="O57" s="116"/>
      <c r="P57" s="58"/>
      <c r="Q57" s="58">
        <v>2500</v>
      </c>
      <c r="R57" s="58"/>
      <c r="S57" s="117">
        <v>2500</v>
      </c>
    </row>
    <row r="58" spans="1:19" x14ac:dyDescent="0.25">
      <c r="A58" s="52" t="s">
        <v>212</v>
      </c>
      <c r="B58" s="53"/>
      <c r="C58" s="116">
        <v>1500</v>
      </c>
      <c r="D58" s="58"/>
      <c r="E58" s="58"/>
      <c r="F58" s="58"/>
      <c r="G58" s="117"/>
      <c r="H58" s="59"/>
      <c r="I58" s="116">
        <v>1000</v>
      </c>
      <c r="J58" s="58"/>
      <c r="K58" s="58"/>
      <c r="L58" s="58"/>
      <c r="M58" s="117">
        <v>1000</v>
      </c>
      <c r="N58" s="59"/>
      <c r="O58" s="116">
        <v>1500</v>
      </c>
      <c r="P58" s="58"/>
      <c r="Q58" s="58"/>
      <c r="R58" s="58"/>
      <c r="S58" s="117">
        <v>1500</v>
      </c>
    </row>
    <row r="59" spans="1:19" x14ac:dyDescent="0.25">
      <c r="A59" s="52" t="s">
        <v>28</v>
      </c>
      <c r="B59" s="53"/>
      <c r="C59" s="116">
        <v>2000</v>
      </c>
      <c r="D59" s="58"/>
      <c r="E59" s="58">
        <v>0</v>
      </c>
      <c r="F59" s="58"/>
      <c r="G59" s="117">
        <v>2000</v>
      </c>
      <c r="H59" s="59"/>
      <c r="I59" s="116">
        <v>4000</v>
      </c>
      <c r="J59" s="58"/>
      <c r="K59" s="58">
        <v>0</v>
      </c>
      <c r="L59" s="58"/>
      <c r="M59" s="117">
        <v>4000</v>
      </c>
      <c r="N59" s="59"/>
      <c r="O59" s="116">
        <v>2000</v>
      </c>
      <c r="P59" s="58"/>
      <c r="Q59" s="58">
        <v>0</v>
      </c>
      <c r="R59" s="58"/>
      <c r="S59" s="117">
        <v>2000</v>
      </c>
    </row>
    <row r="60" spans="1:19" x14ac:dyDescent="0.25">
      <c r="A60" s="52" t="s">
        <v>173</v>
      </c>
      <c r="B60" s="53"/>
      <c r="C60" s="116"/>
      <c r="D60" s="58"/>
      <c r="E60" s="58"/>
      <c r="F60" s="58"/>
      <c r="G60" s="117"/>
      <c r="H60" s="59"/>
      <c r="I60" s="116">
        <v>750</v>
      </c>
      <c r="J60" s="58"/>
      <c r="K60" s="58"/>
      <c r="L60" s="58"/>
      <c r="M60" s="117">
        <v>750</v>
      </c>
      <c r="N60" s="59"/>
      <c r="O60" s="116">
        <v>3250</v>
      </c>
      <c r="P60" s="58"/>
      <c r="Q60" s="58"/>
      <c r="R60" s="58"/>
      <c r="S60" s="117">
        <v>3250</v>
      </c>
    </row>
    <row r="61" spans="1:19" x14ac:dyDescent="0.25">
      <c r="A61" s="52" t="s">
        <v>174</v>
      </c>
      <c r="B61" s="53"/>
      <c r="C61" s="116"/>
      <c r="D61" s="58"/>
      <c r="E61" s="58"/>
      <c r="F61" s="58"/>
      <c r="G61" s="117"/>
      <c r="H61" s="59"/>
      <c r="I61" s="116"/>
      <c r="J61" s="58"/>
      <c r="K61" s="58"/>
      <c r="L61" s="58"/>
      <c r="M61" s="117"/>
      <c r="N61" s="59"/>
      <c r="O61" s="116">
        <v>15500</v>
      </c>
      <c r="P61" s="58"/>
      <c r="Q61" s="58"/>
      <c r="R61" s="58"/>
      <c r="S61" s="117">
        <v>15500</v>
      </c>
    </row>
    <row r="62" spans="1:19" x14ac:dyDescent="0.25">
      <c r="A62" s="52" t="s">
        <v>213</v>
      </c>
      <c r="B62" s="53"/>
      <c r="C62" s="116"/>
      <c r="D62" s="58"/>
      <c r="E62" s="58"/>
      <c r="F62" s="58"/>
      <c r="G62" s="117"/>
      <c r="H62" s="59"/>
      <c r="I62" s="116">
        <v>10000</v>
      </c>
      <c r="J62" s="58"/>
      <c r="K62" s="58"/>
      <c r="L62" s="58"/>
      <c r="M62" s="117"/>
      <c r="N62" s="59"/>
      <c r="O62" s="116">
        <v>30000</v>
      </c>
      <c r="P62" s="58"/>
      <c r="Q62" s="58"/>
      <c r="R62" s="58"/>
      <c r="S62" s="117">
        <v>30000</v>
      </c>
    </row>
    <row r="63" spans="1:19" x14ac:dyDescent="0.25">
      <c r="A63" s="52" t="s">
        <v>214</v>
      </c>
      <c r="B63" s="53"/>
      <c r="C63" s="116"/>
      <c r="D63" s="58"/>
      <c r="E63" s="58"/>
      <c r="F63" s="58"/>
      <c r="G63" s="117"/>
      <c r="H63" s="59"/>
      <c r="I63" s="116"/>
      <c r="J63" s="58"/>
      <c r="K63" s="58"/>
      <c r="L63" s="58"/>
      <c r="M63" s="117"/>
      <c r="N63" s="59"/>
      <c r="O63" s="116">
        <v>4000</v>
      </c>
      <c r="P63" s="58"/>
      <c r="Q63" s="58"/>
      <c r="R63" s="58"/>
      <c r="S63" s="117">
        <v>4000</v>
      </c>
    </row>
    <row r="64" spans="1:19" x14ac:dyDescent="0.25">
      <c r="A64" s="52" t="s">
        <v>215</v>
      </c>
      <c r="B64" s="53"/>
      <c r="C64" s="116"/>
      <c r="D64" s="58"/>
      <c r="E64" s="58"/>
      <c r="F64" s="58"/>
      <c r="G64" s="117"/>
      <c r="H64" s="59"/>
      <c r="I64" s="116"/>
      <c r="J64" s="58"/>
      <c r="K64" s="58"/>
      <c r="L64" s="58"/>
      <c r="M64" s="117"/>
      <c r="N64" s="59"/>
      <c r="O64" s="116">
        <v>1000</v>
      </c>
      <c r="P64" s="58"/>
      <c r="Q64" s="58"/>
      <c r="R64" s="58"/>
      <c r="S64" s="117">
        <v>1000</v>
      </c>
    </row>
    <row r="65" spans="1:19" x14ac:dyDescent="0.25">
      <c r="A65" s="55" t="s">
        <v>216</v>
      </c>
      <c r="B65" s="56"/>
      <c r="C65" s="118">
        <v>288277</v>
      </c>
      <c r="D65" s="60"/>
      <c r="E65" s="60">
        <v>20375</v>
      </c>
      <c r="F65" s="60"/>
      <c r="G65" s="119">
        <v>308652</v>
      </c>
      <c r="H65" s="61"/>
      <c r="I65" s="118">
        <v>324892</v>
      </c>
      <c r="J65" s="60"/>
      <c r="K65" s="60">
        <v>20507</v>
      </c>
      <c r="L65" s="60"/>
      <c r="M65" s="119">
        <v>345399</v>
      </c>
      <c r="N65" s="61"/>
      <c r="O65" s="118">
        <v>388095.50400000002</v>
      </c>
      <c r="P65" s="60"/>
      <c r="Q65" s="60">
        <v>22140.584000000003</v>
      </c>
      <c r="R65" s="60"/>
      <c r="S65" s="119">
        <v>410236.08799999999</v>
      </c>
    </row>
    <row r="66" spans="1:19" x14ac:dyDescent="0.25">
      <c r="A66" s="52"/>
      <c r="B66" s="53"/>
      <c r="C66" s="116"/>
      <c r="D66" s="58"/>
      <c r="E66" s="58"/>
      <c r="F66" s="58"/>
      <c r="G66" s="117">
        <v>0</v>
      </c>
      <c r="H66" s="59"/>
      <c r="I66" s="116"/>
      <c r="J66" s="58"/>
      <c r="K66" s="58"/>
      <c r="L66" s="58"/>
      <c r="M66" s="117">
        <v>0</v>
      </c>
      <c r="N66" s="59"/>
      <c r="O66" s="116"/>
      <c r="P66" s="58"/>
      <c r="Q66" s="58"/>
      <c r="R66" s="58"/>
      <c r="S66" s="117">
        <v>0</v>
      </c>
    </row>
    <row r="67" spans="1:19" ht="15.75" thickBot="1" x14ac:dyDescent="0.3">
      <c r="A67" s="62" t="s">
        <v>217</v>
      </c>
      <c r="B67" s="63"/>
      <c r="C67" s="120">
        <v>-22427</v>
      </c>
      <c r="D67" s="121"/>
      <c r="E67" s="121">
        <v>-4375</v>
      </c>
      <c r="F67" s="121"/>
      <c r="G67" s="122">
        <v>-26802</v>
      </c>
      <c r="H67" s="64"/>
      <c r="I67" s="120">
        <v>-0.40000000002328306</v>
      </c>
      <c r="J67" s="121"/>
      <c r="K67" s="121">
        <v>-7244.5</v>
      </c>
      <c r="L67" s="121"/>
      <c r="M67" s="122">
        <v>-7244.9000000000233</v>
      </c>
      <c r="N67" s="64"/>
      <c r="O67" s="120">
        <v>4486.8960000000079</v>
      </c>
      <c r="P67" s="121"/>
      <c r="Q67" s="121">
        <v>-6140.5840000000026</v>
      </c>
      <c r="R67" s="121"/>
      <c r="S67" s="122">
        <v>-1653.6879999999946</v>
      </c>
    </row>
    <row r="69" spans="1:19" x14ac:dyDescent="0.25">
      <c r="I69" t="s">
        <v>218</v>
      </c>
      <c r="O69" t="s">
        <v>218</v>
      </c>
    </row>
    <row r="70" spans="1:19" x14ac:dyDescent="0.25">
      <c r="I70" t="s">
        <v>219</v>
      </c>
      <c r="M70">
        <v>205410</v>
      </c>
      <c r="O70" t="s">
        <v>220</v>
      </c>
      <c r="S70">
        <v>235410</v>
      </c>
    </row>
    <row r="71" spans="1:19" x14ac:dyDescent="0.25">
      <c r="I71" t="s">
        <v>221</v>
      </c>
      <c r="M71">
        <v>30000</v>
      </c>
      <c r="O71" t="s">
        <v>222</v>
      </c>
      <c r="S71">
        <v>-21653.687999999995</v>
      </c>
    </row>
    <row r="72" spans="1:19" x14ac:dyDescent="0.25">
      <c r="I72" t="s">
        <v>223</v>
      </c>
      <c r="M72">
        <v>235410</v>
      </c>
      <c r="O72" t="s">
        <v>224</v>
      </c>
      <c r="S72">
        <v>213756.31200000001</v>
      </c>
    </row>
    <row r="74" spans="1:19" x14ac:dyDescent="0.25">
      <c r="I74" t="s">
        <v>225</v>
      </c>
      <c r="M74">
        <v>134746</v>
      </c>
      <c r="O74" t="s">
        <v>225</v>
      </c>
      <c r="S74">
        <v>138472.29087999999</v>
      </c>
    </row>
    <row r="75" spans="1:19" x14ac:dyDescent="0.25">
      <c r="I75" t="s">
        <v>226</v>
      </c>
      <c r="M75">
        <v>100664</v>
      </c>
      <c r="O75" t="s">
        <v>226</v>
      </c>
      <c r="S75">
        <v>75284.021120000019</v>
      </c>
    </row>
  </sheetData>
  <customSheetViews>
    <customSheetView guid="{F9DE32B6-F328-4BE9-9CD8-4732EE802248}" topLeftCell="A11">
      <selection activeCell="H30" sqref="H30"/>
      <pageMargins left="0.75" right="0.75" top="1" bottom="1" header="0.5" footer="0.5"/>
    </customSheetView>
    <customSheetView guid="{D6E32C2C-E2C1-DC4C-A15E-009C1CC27DB9}" topLeftCell="A11">
      <selection activeCell="H30" sqref="H30"/>
      <pageMargins left="0.7" right="0.7" top="0.75" bottom="0.75" header="0.3" footer="0.3"/>
    </customSheetView>
    <customSheetView guid="{2B515912-5119-416D-BDF7-B3B53994AC14}">
      <selection activeCell="A19" sqref="A19:S19"/>
      <pageMargins left="0.7" right="0.7" top="0.75" bottom="0.75" header="0.3" footer="0.3"/>
    </customSheetView>
  </customSheetViews>
  <mergeCells count="2">
    <mergeCell ref="I2:M2"/>
    <mergeCell ref="C2:G2"/>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A24" sqref="A24"/>
    </sheetView>
  </sheetViews>
  <sheetFormatPr defaultColWidth="11.42578125" defaultRowHeight="15" x14ac:dyDescent="0.25"/>
  <cols>
    <col min="1" max="1" width="56.28515625" customWidth="1"/>
    <col min="2" max="2" width="12.42578125" customWidth="1"/>
    <col min="3" max="3" width="18" customWidth="1"/>
  </cols>
  <sheetData>
    <row r="1" spans="1:5" ht="15.75" x14ac:dyDescent="0.25">
      <c r="A1" s="130" t="s">
        <v>34</v>
      </c>
      <c r="B1" s="131" t="s">
        <v>17</v>
      </c>
      <c r="C1" s="131" t="s">
        <v>32</v>
      </c>
      <c r="D1" s="43"/>
      <c r="E1" s="43"/>
    </row>
    <row r="2" spans="1:5" ht="15.75" x14ac:dyDescent="0.25">
      <c r="A2" s="132" t="s">
        <v>254</v>
      </c>
      <c r="B2" s="133">
        <v>101508</v>
      </c>
      <c r="C2" s="134">
        <v>0.53800000000000003</v>
      </c>
      <c r="D2" s="141" t="s">
        <v>35</v>
      </c>
      <c r="E2" s="141"/>
    </row>
    <row r="3" spans="1:5" ht="15.75" x14ac:dyDescent="0.25">
      <c r="A3" s="132" t="s">
        <v>18</v>
      </c>
      <c r="B3" s="135">
        <v>48847</v>
      </c>
      <c r="C3" s="134">
        <v>0.25900000000000001</v>
      </c>
      <c r="D3" s="141" t="s">
        <v>36</v>
      </c>
      <c r="E3" s="141"/>
    </row>
    <row r="4" spans="1:5" ht="15.75" x14ac:dyDescent="0.25">
      <c r="A4" s="132" t="s">
        <v>16</v>
      </c>
      <c r="B4" s="135">
        <v>28700</v>
      </c>
      <c r="C4" s="134">
        <v>0.152</v>
      </c>
      <c r="D4" s="141"/>
      <c r="E4" s="141"/>
    </row>
    <row r="5" spans="1:5" ht="15.75" x14ac:dyDescent="0.25">
      <c r="A5" s="132" t="s">
        <v>19</v>
      </c>
      <c r="B5" s="135">
        <v>3500</v>
      </c>
      <c r="C5" s="134">
        <v>1.9E-2</v>
      </c>
      <c r="D5" s="141"/>
      <c r="E5" s="141"/>
    </row>
    <row r="6" spans="1:5" ht="15.75" x14ac:dyDescent="0.25">
      <c r="A6" s="132" t="s">
        <v>63</v>
      </c>
      <c r="B6" s="135">
        <v>7000</v>
      </c>
      <c r="C6" s="134">
        <v>3.6999999999999998E-2</v>
      </c>
      <c r="D6" s="141"/>
      <c r="E6" s="141"/>
    </row>
    <row r="7" spans="1:5" ht="15.75" x14ac:dyDescent="0.25">
      <c r="A7" s="132" t="s">
        <v>23</v>
      </c>
      <c r="B7" s="135">
        <v>-910</v>
      </c>
      <c r="C7" s="134">
        <v>-5.0000000000000001E-3</v>
      </c>
      <c r="D7" s="141"/>
      <c r="E7" s="141"/>
    </row>
    <row r="8" spans="1:5" ht="15.75" x14ac:dyDescent="0.25">
      <c r="A8" s="136" t="s">
        <v>20</v>
      </c>
      <c r="B8" s="137">
        <v>188645</v>
      </c>
      <c r="C8" s="134">
        <v>1</v>
      </c>
      <c r="D8" s="141"/>
      <c r="E8" s="141"/>
    </row>
    <row r="9" spans="1:5" ht="15.75" x14ac:dyDescent="0.25">
      <c r="A9" s="132" t="s">
        <v>83</v>
      </c>
      <c r="B9" s="135">
        <v>119520</v>
      </c>
      <c r="C9" s="134">
        <v>0.58199999999999996</v>
      </c>
      <c r="D9" s="141"/>
      <c r="E9" s="141"/>
    </row>
    <row r="10" spans="1:5" ht="15.75" x14ac:dyDescent="0.25">
      <c r="A10" s="132" t="s">
        <v>82</v>
      </c>
      <c r="B10" s="135">
        <v>8000</v>
      </c>
      <c r="C10" s="134">
        <v>3.9E-2</v>
      </c>
      <c r="D10" s="141"/>
      <c r="E10" s="141"/>
    </row>
    <row r="11" spans="1:5" ht="15.75" x14ac:dyDescent="0.25">
      <c r="A11" s="132" t="s">
        <v>21</v>
      </c>
      <c r="B11" s="135">
        <v>10500</v>
      </c>
      <c r="C11" s="134">
        <v>5.0999999999999997E-2</v>
      </c>
      <c r="D11" s="141"/>
      <c r="E11" s="141"/>
    </row>
    <row r="12" spans="1:5" ht="15.75" x14ac:dyDescent="0.25">
      <c r="A12" s="132" t="s">
        <v>22</v>
      </c>
      <c r="B12" s="135">
        <v>16950</v>
      </c>
      <c r="C12" s="134">
        <v>8.3000000000000004E-2</v>
      </c>
      <c r="D12" s="140"/>
      <c r="E12" s="140"/>
    </row>
    <row r="13" spans="1:5" ht="15.75" x14ac:dyDescent="0.25">
      <c r="A13" s="132" t="s">
        <v>24</v>
      </c>
      <c r="B13" s="135">
        <v>7000</v>
      </c>
      <c r="C13" s="134">
        <v>3.4000000000000002E-2</v>
      </c>
      <c r="D13" s="141"/>
      <c r="E13" s="141"/>
    </row>
    <row r="14" spans="1:5" ht="15.75" x14ac:dyDescent="0.25">
      <c r="A14" s="132" t="s">
        <v>25</v>
      </c>
      <c r="B14" s="135">
        <v>5200</v>
      </c>
      <c r="C14" s="134">
        <v>2.5000000000000001E-2</v>
      </c>
      <c r="D14" s="141"/>
      <c r="E14" s="141"/>
    </row>
    <row r="15" spans="1:5" ht="15.75" x14ac:dyDescent="0.25">
      <c r="A15" s="132" t="s">
        <v>26</v>
      </c>
      <c r="B15" s="135">
        <v>1600</v>
      </c>
      <c r="C15" s="134">
        <v>8.0000000000000002E-3</v>
      </c>
      <c r="D15" s="141"/>
      <c r="E15" s="141"/>
    </row>
    <row r="16" spans="1:5" ht="15.75" x14ac:dyDescent="0.25">
      <c r="A16" s="132" t="s">
        <v>27</v>
      </c>
      <c r="B16" s="135">
        <v>9000</v>
      </c>
      <c r="C16" s="134">
        <v>4.3999999999999997E-2</v>
      </c>
      <c r="D16" s="141"/>
      <c r="E16" s="141"/>
    </row>
    <row r="17" spans="1:5" ht="15.75" x14ac:dyDescent="0.25">
      <c r="A17" s="132" t="s">
        <v>28</v>
      </c>
      <c r="B17" s="135">
        <v>4000</v>
      </c>
      <c r="C17" s="134">
        <v>1.9E-2</v>
      </c>
      <c r="D17" s="141"/>
      <c r="E17" s="141"/>
    </row>
    <row r="18" spans="1:5" ht="15.75" x14ac:dyDescent="0.25">
      <c r="A18" s="132" t="s">
        <v>31</v>
      </c>
      <c r="B18" s="135">
        <v>2000</v>
      </c>
      <c r="C18" s="134">
        <v>0.01</v>
      </c>
      <c r="D18" s="141"/>
      <c r="E18" s="141"/>
    </row>
    <row r="19" spans="1:5" ht="15.75" x14ac:dyDescent="0.25">
      <c r="A19" s="132" t="s">
        <v>38</v>
      </c>
      <c r="B19" s="135">
        <v>14500</v>
      </c>
      <c r="C19" s="134">
        <v>7.0999999999999994E-2</v>
      </c>
      <c r="D19" s="141"/>
      <c r="E19" s="141"/>
    </row>
    <row r="20" spans="1:5" ht="15.75" x14ac:dyDescent="0.25">
      <c r="A20" s="132" t="s">
        <v>64</v>
      </c>
      <c r="B20" s="135">
        <v>7000</v>
      </c>
      <c r="C20" s="134">
        <v>3.4000000000000002E-2</v>
      </c>
      <c r="D20" s="141"/>
      <c r="E20" s="141"/>
    </row>
    <row r="21" spans="1:5" ht="15.75" x14ac:dyDescent="0.25">
      <c r="A21" s="136" t="s">
        <v>29</v>
      </c>
      <c r="B21" s="135">
        <v>205270</v>
      </c>
      <c r="C21" s="134">
        <v>0.96599999999999997</v>
      </c>
      <c r="D21" s="141"/>
      <c r="E21" s="141"/>
    </row>
    <row r="22" spans="1:5" ht="15.75" x14ac:dyDescent="0.25">
      <c r="A22" s="136" t="s">
        <v>30</v>
      </c>
      <c r="B22" s="135">
        <v>-16625</v>
      </c>
      <c r="C22" s="134">
        <v>-8.7999999999999995E-2</v>
      </c>
      <c r="D22" s="141" t="s">
        <v>33</v>
      </c>
      <c r="E22" s="141"/>
    </row>
    <row r="23" spans="1:5" ht="15.75" x14ac:dyDescent="0.25">
      <c r="A23" s="138" t="s">
        <v>39</v>
      </c>
      <c r="B23" s="139">
        <v>75000</v>
      </c>
      <c r="C23" s="140"/>
      <c r="D23" s="141"/>
      <c r="E23" s="141"/>
    </row>
    <row r="24" spans="1:5" ht="15.75" x14ac:dyDescent="0.25">
      <c r="A24" s="138" t="s">
        <v>76</v>
      </c>
      <c r="B24" s="139">
        <v>30000</v>
      </c>
      <c r="C24" s="140"/>
      <c r="D24" s="141" t="s">
        <v>77</v>
      </c>
      <c r="E24" s="141"/>
    </row>
    <row r="25" spans="1:5" ht="15.75" x14ac:dyDescent="0.25">
      <c r="D25" s="142"/>
      <c r="E25" s="142"/>
    </row>
    <row r="26" spans="1:5" ht="15.75" x14ac:dyDescent="0.25">
      <c r="D26" s="142"/>
      <c r="E26" s="142"/>
    </row>
  </sheetData>
  <customSheetViews>
    <customSheetView guid="{F9DE32B6-F328-4BE9-9CD8-4732EE802248}">
      <selection activeCell="A33" sqref="A33"/>
      <pageMargins left="0.75" right="0.75" top="1" bottom="1" header="0.5" footer="0.5"/>
    </customSheetView>
    <customSheetView guid="{D6E32C2C-E2C1-DC4C-A15E-009C1CC27DB9}">
      <selection activeCell="A33" sqref="A33"/>
      <pageMargins left="0.7" right="0.7" top="0.75" bottom="0.75" header="0.3" footer="0.3"/>
    </customSheetView>
    <customSheetView guid="{2B515912-5119-416D-BDF7-B3B53994AC14}">
      <selection activeCell="A33" sqref="A33"/>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Strat Plan</vt:lpstr>
      <vt:lpstr>Solidarity</vt:lpstr>
      <vt:lpstr>Training</vt:lpstr>
      <vt:lpstr>Succession</vt:lpstr>
      <vt:lpstr>Prioritizing</vt:lpstr>
      <vt:lpstr>Budget 2018-19</vt:lpstr>
      <vt:lpstr>Summary Budget 2017-18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C</dc:creator>
  <cp:lastModifiedBy>Kaye</cp:lastModifiedBy>
  <cp:lastPrinted>2018-07-23T22:48:31Z</cp:lastPrinted>
  <dcterms:created xsi:type="dcterms:W3CDTF">2018-07-23T11:19:41Z</dcterms:created>
  <dcterms:modified xsi:type="dcterms:W3CDTF">2018-10-28T02:49:56Z</dcterms:modified>
</cp:coreProperties>
</file>